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E:\Arbeit\00_Buchhaltung\2021\Neustarthilfe\"/>
    </mc:Choice>
  </mc:AlternateContent>
  <xr:revisionPtr revIDLastSave="0" documentId="13_ncr:1_{0F999126-2249-446C-B7BA-196ADA7EA3F4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Neustarthilfe Standard" sheetId="1" r:id="rId1"/>
    <sheet name="Neustarthilfe Gründ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" l="1"/>
  <c r="V7" i="2" s="1"/>
  <c r="G18" i="2"/>
  <c r="G19" i="2" s="1"/>
  <c r="AB5" i="2" s="1"/>
  <c r="AC6" i="2" s="1"/>
  <c r="E18" i="2"/>
  <c r="E19" i="2" s="1"/>
  <c r="T5" i="2" s="1"/>
  <c r="U6" i="2" s="1"/>
  <c r="C18" i="2"/>
  <c r="C19" i="2" s="1"/>
  <c r="L5" i="2" s="1"/>
  <c r="M6" i="2" s="1"/>
  <c r="F16" i="1"/>
  <c r="J7" i="1" s="1"/>
  <c r="C15" i="1"/>
  <c r="C16" i="1" s="1"/>
  <c r="H5" i="1" s="1"/>
  <c r="I6" i="1" s="1"/>
  <c r="AD7" i="2" l="1"/>
  <c r="N7" i="2"/>
  <c r="E23" i="2"/>
  <c r="G23" i="2"/>
  <c r="E24" i="2"/>
  <c r="G24" i="2"/>
  <c r="G25" i="2"/>
  <c r="E25" i="2"/>
  <c r="W7" i="2" s="1"/>
  <c r="C25" i="2"/>
  <c r="C24" i="2"/>
  <c r="C23" i="2"/>
  <c r="C20" i="1"/>
  <c r="C22" i="1"/>
  <c r="C21" i="1"/>
  <c r="G28" i="2" l="1"/>
  <c r="G29" i="2" s="1"/>
  <c r="G32" i="2" s="1"/>
  <c r="AF7" i="2" s="1"/>
  <c r="AE7" i="2"/>
  <c r="E28" i="2"/>
  <c r="E29" i="2" s="1"/>
  <c r="E32" i="2" s="1"/>
  <c r="X7" i="2" s="1"/>
  <c r="C28" i="2"/>
  <c r="C30" i="2" s="1"/>
  <c r="O7" i="2"/>
  <c r="C25" i="1"/>
  <c r="G34" i="2" l="1"/>
  <c r="AG7" i="2" s="1"/>
  <c r="E30" i="2"/>
  <c r="G30" i="2"/>
  <c r="E34" i="2"/>
  <c r="Y7" i="2" s="1"/>
  <c r="B30" i="2"/>
  <c r="C29" i="2"/>
  <c r="C32" i="2" s="1"/>
  <c r="P7" i="2" s="1"/>
  <c r="G33" i="2"/>
  <c r="E33" i="2"/>
  <c r="C27" i="1"/>
  <c r="B27" i="1"/>
  <c r="C26" i="1"/>
  <c r="C29" i="1" s="1"/>
  <c r="L7" i="1" s="1"/>
  <c r="G35" i="2" l="1"/>
  <c r="E35" i="2"/>
  <c r="C33" i="2"/>
  <c r="C34" i="2"/>
  <c r="Q7" i="2" s="1"/>
  <c r="C30" i="1"/>
  <c r="C35" i="2" l="1"/>
  <c r="C31" i="1"/>
  <c r="C32" i="1" l="1"/>
  <c r="M7" i="1"/>
</calcChain>
</file>

<file path=xl/sharedStrings.xml><?xml version="1.0" encoding="utf-8"?>
<sst xmlns="http://schemas.openxmlformats.org/spreadsheetml/2006/main" count="114" uniqueCount="50">
  <si>
    <t>Namen des/r Antragstellers*in</t>
  </si>
  <si>
    <t>Anschrift:</t>
  </si>
  <si>
    <t xml:space="preserve">Unternehmenszweck </t>
  </si>
  <si>
    <t>(Summe aus Umsatz aus selbstständiger Tätigkeit, Einkünften aus Angestelltenverhältnissen, Lohnersatzleistungen)</t>
  </si>
  <si>
    <t>Referenzumsatz (6 von 12 Monate)</t>
  </si>
  <si>
    <t>(50% des Referenzumsatzes, jedoch max. 7.500 €)</t>
  </si>
  <si>
    <t>Schätz-Umsatz Jan - Juni 21</t>
  </si>
  <si>
    <t>Möglicher Höchstbetrag der Neustarthilfe (Vorschuss)</t>
  </si>
  <si>
    <t>Verbleibender Vorschuss</t>
  </si>
  <si>
    <t>Neustarthilfe pro Monat (6 Monate)</t>
  </si>
  <si>
    <t>Umsatzrückgang prozentual</t>
  </si>
  <si>
    <t>Umsatz Jan 21-Jun 21 + Vorschuss (absolut)</t>
  </si>
  <si>
    <t>Umsatz Jan 21-Jun 21 + Vorschuss (Prozent vom Referenzumsatz)</t>
  </si>
  <si>
    <t>Abrechnung</t>
  </si>
  <si>
    <t>Berechnung Vorschuss</t>
  </si>
  <si>
    <t>Gesamtumsatz/-einkommen 2019</t>
  </si>
  <si>
    <t xml:space="preserve">Referenzumsatz/-einkommen 2019 </t>
  </si>
  <si>
    <t>Schätzumsatz/ -einkommen Januar 21 - Juni 21</t>
  </si>
  <si>
    <t>Rückzahlung in % des Referenzumsatzes:</t>
  </si>
  <si>
    <t>Einkünfte aus nichtselbstständiger Arbeit (brutto)</t>
  </si>
  <si>
    <t>Lohnersatzleistungen (z.B. Elterngeld, Notkindergeld)</t>
  </si>
  <si>
    <t>Voraussichtliche Rückzahlung:
(nur wenn Umsatzrückgang &lt;60% und/oder Rückzahlung &gt;250€)</t>
  </si>
  <si>
    <t>Nur Inlands-Umsätze verwenden. Keine Auslandsumsätze.</t>
  </si>
  <si>
    <t xml:space="preserve">Trotz aller Sorgfalt bei der Erstellung des Rechners können auch uns Fehler passieren. </t>
  </si>
  <si>
    <t>Die ISDV und Andre Stock übernehmen kein Haftung für das Ergebnis des Rechners.</t>
  </si>
  <si>
    <r>
      <rPr>
        <sz val="11"/>
        <color theme="1"/>
        <rFont val="Calibri"/>
        <family val="2"/>
      </rPr>
      <t xml:space="preserve">©2021 </t>
    </r>
    <r>
      <rPr>
        <sz val="11"/>
        <color theme="1"/>
        <rFont val="Calibri"/>
        <family val="2"/>
        <scheme val="minor"/>
      </rPr>
      <t>erstellt von André Stock für den ISDV e.V.</t>
    </r>
  </si>
  <si>
    <t>Nur die gelb markierten Felder sind auszufüllen. Der Rest rechnet automatisch.</t>
  </si>
  <si>
    <t>Hilfe zur Berechnung des Vorschussbetrages der Neustarthilfe Jan-Jun 2021</t>
  </si>
  <si>
    <t>Aufnahme der selbständigen Tätigkeit:</t>
  </si>
  <si>
    <t>vor 01.01.2019</t>
  </si>
  <si>
    <t>01.01.2019 bis 30.04.2020</t>
  </si>
  <si>
    <t>Referenzumsatz</t>
  </si>
  <si>
    <t>Vergleichszeitraum:</t>
  </si>
  <si>
    <t>Gesamtumsatz/-einkommen Vergleichszeitraum</t>
  </si>
  <si>
    <t>Anzahl der Monate mit selbständiger Tätigkeit</t>
  </si>
  <si>
    <t>alle Geschäftsmonate 2019</t>
  </si>
  <si>
    <t>Januar + Februar 2020</t>
  </si>
  <si>
    <t>Juli - September 2020</t>
  </si>
  <si>
    <t>oder</t>
  </si>
  <si>
    <t>Einzutragen ist:
Summe Umsätze 
Januar 2020 + Februar 2020
(2 Monate)</t>
  </si>
  <si>
    <t>Einzutragen ist:
Summe Umsätze 
Juli 2020 bis September 2020
(Quartal 3 2020)</t>
  </si>
  <si>
    <t>Einzutragen ist:
Summe Umsätze 
aller Geschäftsmonate 2019</t>
  </si>
  <si>
    <t>Umsatzrückgang absolut</t>
  </si>
  <si>
    <t>Umsatz aus selbsständiger Arbeit (netto)</t>
  </si>
  <si>
    <t>Rückzahlung</t>
  </si>
  <si>
    <t>Vorschuss</t>
  </si>
  <si>
    <t>90% Referenzumsatz</t>
  </si>
  <si>
    <t>2019 (90%)</t>
  </si>
  <si>
    <t>Umsatz Jan21-Jun21</t>
  </si>
  <si>
    <t>Vorschuss verbleibend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</si>
</sst>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</cellStyleXfs>
  <cellXfs count="140">
    <xf numFmtId="0" fontId="0" fillId="0" borderId="0" xfId="0"/>
    <xf numFmtId="0" fontId="3" fillId="2" borderId="4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164" fontId="5" fillId="0" borderId="3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164" fontId="12" fillId="0" borderId="3" xfId="1" applyNumberFormat="1" applyFont="1" applyBorder="1" applyAlignment="1">
      <alignment horizontal="center" vertical="center"/>
    </xf>
    <xf numFmtId="164" fontId="4" fillId="9" borderId="3" xfId="1" applyNumberFormat="1" applyFont="1" applyFill="1" applyBorder="1" applyAlignment="1">
      <alignment horizontal="center" vertical="center"/>
    </xf>
    <xf numFmtId="165" fontId="8" fillId="9" borderId="3" xfId="2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10" borderId="3" xfId="0" applyFill="1" applyBorder="1" applyAlignment="1">
      <alignment horizontal="left"/>
    </xf>
    <xf numFmtId="164" fontId="12" fillId="10" borderId="3" xfId="1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left"/>
    </xf>
    <xf numFmtId="164" fontId="12" fillId="5" borderId="3" xfId="1" applyNumberFormat="1" applyFont="1" applyFill="1" applyBorder="1" applyAlignment="1">
      <alignment horizontal="center" vertical="center"/>
    </xf>
    <xf numFmtId="164" fontId="0" fillId="11" borderId="3" xfId="0" applyNumberFormat="1" applyFill="1" applyBorder="1" applyAlignment="1">
      <alignment horizontal="center"/>
    </xf>
    <xf numFmtId="10" fontId="0" fillId="11" borderId="3" xfId="0" applyNumberFormat="1" applyFill="1" applyBorder="1" applyAlignment="1">
      <alignment horizontal="center"/>
    </xf>
    <xf numFmtId="164" fontId="9" fillId="7" borderId="3" xfId="4" applyNumberFormat="1" applyBorder="1" applyAlignment="1">
      <alignment horizontal="center"/>
    </xf>
    <xf numFmtId="0" fontId="0" fillId="11" borderId="2" xfId="0" applyFill="1" applyBorder="1" applyAlignment="1">
      <alignment horizontal="left" vertical="center" wrapText="1"/>
    </xf>
    <xf numFmtId="0" fontId="0" fillId="11" borderId="6" xfId="0" applyFill="1" applyBorder="1" applyAlignment="1">
      <alignment horizontal="left" vertical="center" wrapText="1"/>
    </xf>
    <xf numFmtId="0" fontId="0" fillId="11" borderId="5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164" fontId="0" fillId="0" borderId="11" xfId="0" applyNumberFormat="1" applyBorder="1" applyAlignment="1">
      <alignment horizontal="left"/>
    </xf>
    <xf numFmtId="0" fontId="10" fillId="8" borderId="11" xfId="5" applyBorder="1" applyAlignment="1">
      <alignment horizontal="left" vertical="center" wrapText="1"/>
    </xf>
    <xf numFmtId="0" fontId="9" fillId="7" borderId="11" xfId="4" applyBorder="1" applyAlignment="1">
      <alignment horizontal="left" vertical="center" wrapText="1"/>
    </xf>
    <xf numFmtId="0" fontId="0" fillId="12" borderId="7" xfId="0" applyFill="1" applyBorder="1"/>
    <xf numFmtId="0" fontId="0" fillId="12" borderId="8" xfId="0" applyFill="1" applyBorder="1"/>
    <xf numFmtId="0" fontId="0" fillId="12" borderId="9" xfId="0" applyFill="1" applyBorder="1"/>
    <xf numFmtId="0" fontId="0" fillId="12" borderId="10" xfId="0" applyFill="1" applyBorder="1" applyAlignment="1">
      <alignment horizontal="left" vertical="center" wrapText="1"/>
    </xf>
    <xf numFmtId="164" fontId="0" fillId="12" borderId="11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164" fontId="6" fillId="6" borderId="3" xfId="0" applyNumberFormat="1" applyFont="1" applyFill="1" applyBorder="1" applyAlignment="1" applyProtection="1">
      <alignment horizontal="center" wrapText="1"/>
      <protection locked="0"/>
    </xf>
    <xf numFmtId="164" fontId="7" fillId="6" borderId="3" xfId="3" applyNumberFormat="1" applyFont="1" applyFill="1" applyBorder="1" applyAlignment="1" applyProtection="1">
      <alignment horizontal="center"/>
      <protection locked="0"/>
    </xf>
    <xf numFmtId="10" fontId="10" fillId="8" borderId="3" xfId="5" applyNumberFormat="1" applyBorder="1" applyAlignment="1">
      <alignment horizontal="center"/>
    </xf>
    <xf numFmtId="10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10" fillId="8" borderId="3" xfId="5" applyNumberFormat="1" applyBorder="1" applyAlignment="1">
      <alignment horizontal="center" vertical="center"/>
    </xf>
    <xf numFmtId="164" fontId="0" fillId="0" borderId="0" xfId="0" applyNumberFormat="1"/>
    <xf numFmtId="0" fontId="3" fillId="2" borderId="0" xfId="0" applyFont="1" applyFill="1" applyBorder="1" applyAlignment="1">
      <alignment wrapText="1"/>
    </xf>
    <xf numFmtId="0" fontId="15" fillId="4" borderId="2" xfId="0" applyFont="1" applyFill="1" applyBorder="1" applyAlignment="1">
      <alignment wrapText="1"/>
    </xf>
    <xf numFmtId="0" fontId="15" fillId="13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wrapText="1"/>
    </xf>
    <xf numFmtId="3" fontId="6" fillId="6" borderId="3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Protection="1"/>
    <xf numFmtId="0" fontId="3" fillId="2" borderId="4" xfId="0" applyFont="1" applyFill="1" applyBorder="1" applyAlignment="1" applyProtection="1">
      <alignment wrapText="1"/>
    </xf>
    <xf numFmtId="0" fontId="3" fillId="2" borderId="0" xfId="0" applyFont="1" applyFill="1" applyAlignment="1" applyProtection="1">
      <alignment wrapText="1"/>
    </xf>
    <xf numFmtId="0" fontId="3" fillId="4" borderId="3" xfId="0" applyFont="1" applyFill="1" applyBorder="1" applyAlignment="1" applyProtection="1">
      <alignment wrapText="1"/>
    </xf>
    <xf numFmtId="0" fontId="15" fillId="4" borderId="2" xfId="0" applyFont="1" applyFill="1" applyBorder="1" applyAlignment="1" applyProtection="1">
      <alignment wrapText="1"/>
    </xf>
    <xf numFmtId="0" fontId="15" fillId="13" borderId="7" xfId="0" applyFont="1" applyFill="1" applyBorder="1" applyAlignment="1" applyProtection="1">
      <alignment horizontal="center" wrapText="1"/>
    </xf>
    <xf numFmtId="0" fontId="15" fillId="13" borderId="2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wrapText="1"/>
    </xf>
    <xf numFmtId="0" fontId="0" fillId="4" borderId="3" xfId="0" applyFont="1" applyFill="1" applyBorder="1" applyAlignment="1" applyProtection="1">
      <alignment horizontal="left" vertical="center" wrapText="1"/>
    </xf>
    <xf numFmtId="0" fontId="0" fillId="13" borderId="3" xfId="0" applyFont="1" applyFill="1" applyBorder="1" applyAlignment="1" applyProtection="1">
      <alignment horizontal="left" vertical="center" wrapText="1"/>
    </xf>
    <xf numFmtId="164" fontId="5" fillId="0" borderId="3" xfId="0" applyNumberFormat="1" applyFont="1" applyBorder="1" applyAlignment="1" applyProtection="1">
      <alignment horizontal="left" vertical="center" wrapText="1"/>
    </xf>
    <xf numFmtId="0" fontId="0" fillId="3" borderId="3" xfId="0" applyFont="1" applyFill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/>
    </xf>
    <xf numFmtId="164" fontId="12" fillId="0" borderId="3" xfId="1" applyNumberFormat="1" applyFont="1" applyBorder="1" applyAlignment="1" applyProtection="1">
      <alignment horizontal="center" vertical="center"/>
    </xf>
    <xf numFmtId="164" fontId="4" fillId="9" borderId="3" xfId="1" applyNumberFormat="1" applyFont="1" applyFill="1" applyBorder="1" applyAlignment="1" applyProtection="1">
      <alignment horizontal="center" vertical="center"/>
    </xf>
    <xf numFmtId="165" fontId="8" fillId="9" borderId="3" xfId="2" applyNumberFormat="1" applyFont="1" applyFill="1" applyBorder="1" applyAlignment="1" applyProtection="1">
      <alignment horizontal="center" vertical="center" wrapText="1"/>
    </xf>
    <xf numFmtId="0" fontId="11" fillId="5" borderId="3" xfId="0" applyFont="1" applyFill="1" applyBorder="1" applyAlignment="1" applyProtection="1">
      <alignment horizontal="left"/>
    </xf>
    <xf numFmtId="164" fontId="12" fillId="5" borderId="3" xfId="1" applyNumberFormat="1" applyFont="1" applyFill="1" applyBorder="1" applyAlignment="1" applyProtection="1">
      <alignment horizontal="center" vertical="center"/>
    </xf>
    <xf numFmtId="0" fontId="0" fillId="10" borderId="3" xfId="0" applyFill="1" applyBorder="1" applyAlignment="1" applyProtection="1">
      <alignment horizontal="left"/>
    </xf>
    <xf numFmtId="164" fontId="12" fillId="10" borderId="3" xfId="1" applyNumberFormat="1" applyFont="1" applyFill="1" applyBorder="1" applyAlignment="1" applyProtection="1">
      <alignment horizontal="center" vertical="center"/>
    </xf>
    <xf numFmtId="0" fontId="0" fillId="12" borderId="7" xfId="0" applyFill="1" applyBorder="1" applyProtection="1"/>
    <xf numFmtId="0" fontId="0" fillId="12" borderId="8" xfId="0" applyFill="1" applyBorder="1" applyProtection="1"/>
    <xf numFmtId="0" fontId="0" fillId="11" borderId="2" xfId="0" applyFill="1" applyBorder="1" applyAlignment="1" applyProtection="1">
      <alignment horizontal="left" vertical="center" wrapText="1"/>
    </xf>
    <xf numFmtId="164" fontId="0" fillId="11" borderId="3" xfId="0" applyNumberFormat="1" applyFill="1" applyBorder="1" applyAlignment="1" applyProtection="1">
      <alignment horizontal="center"/>
    </xf>
    <xf numFmtId="0" fontId="0" fillId="11" borderId="6" xfId="0" applyFill="1" applyBorder="1" applyAlignment="1" applyProtection="1">
      <alignment horizontal="left" vertical="center" wrapText="1"/>
    </xf>
    <xf numFmtId="10" fontId="0" fillId="11" borderId="3" xfId="0" applyNumberFormat="1" applyFill="1" applyBorder="1" applyAlignment="1" applyProtection="1">
      <alignment horizontal="center"/>
    </xf>
    <xf numFmtId="164" fontId="0" fillId="0" borderId="0" xfId="0" applyNumberFormat="1" applyProtection="1"/>
    <xf numFmtId="0" fontId="0" fillId="11" borderId="5" xfId="0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horizontal="left" vertical="center" wrapText="1"/>
    </xf>
    <xf numFmtId="164" fontId="0" fillId="0" borderId="3" xfId="0" applyNumberFormat="1" applyBorder="1" applyAlignment="1" applyProtection="1">
      <alignment horizontal="center"/>
    </xf>
    <xf numFmtId="10" fontId="0" fillId="0" borderId="3" xfId="0" applyNumberForma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164" fontId="0" fillId="0" borderId="11" xfId="0" applyNumberFormat="1" applyBorder="1" applyAlignment="1" applyProtection="1">
      <alignment horizontal="left"/>
    </xf>
    <xf numFmtId="0" fontId="0" fillId="12" borderId="10" xfId="0" applyFill="1" applyBorder="1" applyAlignment="1" applyProtection="1">
      <alignment horizontal="left" vertical="center" wrapText="1"/>
    </xf>
    <xf numFmtId="164" fontId="0" fillId="12" borderId="11" xfId="0" applyNumberFormat="1" applyFill="1" applyBorder="1" applyAlignment="1" applyProtection="1">
      <alignment horizontal="center"/>
    </xf>
    <xf numFmtId="0" fontId="10" fillId="8" borderId="11" xfId="5" applyBorder="1" applyAlignment="1" applyProtection="1">
      <alignment horizontal="left" vertical="center" wrapText="1"/>
    </xf>
    <xf numFmtId="164" fontId="10" fillId="8" borderId="3" xfId="5" applyNumberFormat="1" applyBorder="1" applyAlignment="1" applyProtection="1">
      <alignment horizontal="center" vertical="center"/>
    </xf>
    <xf numFmtId="10" fontId="10" fillId="8" borderId="3" xfId="5" applyNumberFormat="1" applyBorder="1" applyAlignment="1" applyProtection="1">
      <alignment horizontal="center"/>
    </xf>
    <xf numFmtId="0" fontId="9" fillId="7" borderId="11" xfId="4" applyBorder="1" applyAlignment="1" applyProtection="1">
      <alignment horizontal="left" vertical="center" wrapText="1"/>
    </xf>
    <xf numFmtId="164" fontId="9" fillId="7" borderId="3" xfId="4" applyNumberFormat="1" applyBorder="1" applyAlignment="1" applyProtection="1">
      <alignment horizontal="center"/>
    </xf>
    <xf numFmtId="0" fontId="0" fillId="12" borderId="9" xfId="0" applyFill="1" applyBorder="1" applyProtection="1"/>
    <xf numFmtId="0" fontId="0" fillId="0" borderId="0" xfId="0" applyAlignment="1" applyProtection="1">
      <alignment horizontal="right"/>
    </xf>
    <xf numFmtId="0" fontId="16" fillId="13" borderId="10" xfId="0" applyFont="1" applyFill="1" applyBorder="1" applyAlignment="1" applyProtection="1">
      <alignment horizontal="center" wrapText="1"/>
    </xf>
    <xf numFmtId="0" fontId="16" fillId="13" borderId="2" xfId="0" applyFont="1" applyFill="1" applyBorder="1" applyAlignment="1" applyProtection="1">
      <alignment horizontal="center" wrapText="1"/>
    </xf>
    <xf numFmtId="0" fontId="16" fillId="13" borderId="11" xfId="0" applyFont="1" applyFill="1" applyBorder="1" applyAlignment="1" applyProtection="1">
      <alignment horizontal="center" wrapText="1"/>
    </xf>
    <xf numFmtId="0" fontId="17" fillId="0" borderId="0" xfId="0" applyFont="1"/>
    <xf numFmtId="164" fontId="17" fillId="0" borderId="0" xfId="0" applyNumberFormat="1" applyFont="1"/>
    <xf numFmtId="0" fontId="17" fillId="0" borderId="0" xfId="0" applyFont="1" applyProtection="1"/>
    <xf numFmtId="0" fontId="14" fillId="0" borderId="0" xfId="0" applyFont="1" applyAlignment="1">
      <alignment horizontal="center"/>
    </xf>
    <xf numFmtId="164" fontId="3" fillId="11" borderId="7" xfId="0" applyNumberFormat="1" applyFont="1" applyFill="1" applyBorder="1" applyAlignment="1">
      <alignment horizontal="center" vertical="center"/>
    </xf>
    <xf numFmtId="164" fontId="3" fillId="11" borderId="9" xfId="0" applyNumberFormat="1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left" vertical="center"/>
    </xf>
    <xf numFmtId="0" fontId="0" fillId="12" borderId="3" xfId="0" applyFill="1" applyBorder="1" applyAlignment="1">
      <alignment horizontal="left" vertical="center"/>
    </xf>
    <xf numFmtId="0" fontId="2" fillId="12" borderId="1" xfId="0" applyFont="1" applyFill="1" applyBorder="1" applyAlignment="1">
      <alignment horizontal="right" vertical="center"/>
    </xf>
    <xf numFmtId="0" fontId="2" fillId="12" borderId="2" xfId="0" applyFont="1" applyFill="1" applyBorder="1" applyAlignment="1">
      <alignment horizontal="right" vertical="center"/>
    </xf>
    <xf numFmtId="0" fontId="0" fillId="4" borderId="3" xfId="0" applyFill="1" applyBorder="1" applyAlignment="1">
      <alignment horizontal="center" vertical="center" textRotation="90"/>
    </xf>
    <xf numFmtId="0" fontId="4" fillId="4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4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12" borderId="3" xfId="0" applyFont="1" applyFill="1" applyBorder="1" applyAlignment="1" applyProtection="1">
      <protection locked="0"/>
    </xf>
    <xf numFmtId="0" fontId="0" fillId="12" borderId="3" xfId="0" applyFill="1" applyBorder="1" applyAlignment="1" applyProtection="1">
      <protection locked="0"/>
    </xf>
    <xf numFmtId="0" fontId="0" fillId="3" borderId="7" xfId="0" applyFill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 wrapText="1"/>
    </xf>
    <xf numFmtId="164" fontId="3" fillId="11" borderId="7" xfId="0" applyNumberFormat="1" applyFont="1" applyFill="1" applyBorder="1" applyAlignment="1" applyProtection="1">
      <alignment horizontal="center" vertical="center"/>
    </xf>
    <xf numFmtId="164" fontId="3" fillId="11" borderId="9" xfId="0" applyNumberFormat="1" applyFont="1" applyFill="1" applyBorder="1" applyAlignment="1" applyProtection="1">
      <alignment horizontal="center" vertical="center"/>
    </xf>
    <xf numFmtId="0" fontId="4" fillId="12" borderId="10" xfId="0" applyFont="1" applyFill="1" applyBorder="1" applyAlignment="1" applyProtection="1">
      <alignment horizontal="left" vertical="center"/>
    </xf>
    <xf numFmtId="0" fontId="0" fillId="12" borderId="2" xfId="0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164" fontId="0" fillId="11" borderId="7" xfId="0" applyNumberFormat="1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64" fontId="0" fillId="0" borderId="7" xfId="0" applyNumberFormat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 vertical="center" textRotation="90"/>
    </xf>
    <xf numFmtId="0" fontId="0" fillId="3" borderId="7" xfId="0" applyFill="1" applyBorder="1" applyAlignment="1" applyProtection="1">
      <alignment horizontal="center" vertical="center" textRotation="90"/>
    </xf>
    <xf numFmtId="0" fontId="0" fillId="3" borderId="8" xfId="0" applyFill="1" applyBorder="1" applyAlignment="1" applyProtection="1">
      <alignment horizontal="center" vertical="center" textRotation="90"/>
    </xf>
    <xf numFmtId="0" fontId="0" fillId="3" borderId="9" xfId="0" applyFill="1" applyBorder="1" applyAlignment="1" applyProtection="1">
      <alignment horizontal="center" vertical="center" textRotation="90"/>
    </xf>
    <xf numFmtId="0" fontId="4" fillId="3" borderId="3" xfId="0" applyFont="1" applyFill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3" borderId="3" xfId="0" applyFont="1" applyFill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center"/>
    </xf>
    <xf numFmtId="0" fontId="2" fillId="12" borderId="1" xfId="0" applyFont="1" applyFill="1" applyBorder="1" applyAlignment="1" applyProtection="1">
      <alignment horizontal="right" vertical="center"/>
    </xf>
    <xf numFmtId="0" fontId="2" fillId="12" borderId="2" xfId="0" applyFont="1" applyFill="1" applyBorder="1" applyAlignment="1" applyProtection="1">
      <alignment horizontal="right" vertical="center"/>
    </xf>
    <xf numFmtId="0" fontId="4" fillId="4" borderId="12" xfId="0" applyFont="1" applyFill="1" applyBorder="1" applyAlignment="1" applyProtection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4" borderId="8" xfId="0" applyFill="1" applyBorder="1" applyAlignment="1" applyProtection="1"/>
    <xf numFmtId="0" fontId="0" fillId="4" borderId="8" xfId="0" applyFill="1" applyBorder="1" applyAlignment="1"/>
    <xf numFmtId="0" fontId="0" fillId="4" borderId="9" xfId="0" applyFill="1" applyBorder="1" applyAlignment="1"/>
    <xf numFmtId="0" fontId="0" fillId="4" borderId="7" xfId="0" applyFont="1" applyFill="1" applyBorder="1" applyAlignment="1" applyProtection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8" fillId="0" borderId="0" xfId="0" applyFont="1" applyProtection="1"/>
  </cellXfs>
  <cellStyles count="6">
    <cellStyle name="Gut" xfId="4" builtinId="26"/>
    <cellStyle name="Prozent" xfId="2" builtinId="5"/>
    <cellStyle name="Schlecht" xfId="5" builtinId="27"/>
    <cellStyle name="Standard" xfId="0" builtinId="0"/>
    <cellStyle name="Währung" xfId="1" builtinId="4"/>
    <cellStyle name="Währung 3" xfId="3" xr:uid="{383C5087-9BE8-4947-BD09-A7DF19CEF923}"/>
  </cellStyles>
  <dxfs count="10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Neustarthilfe Übersicht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077537182852142"/>
          <c:y val="0.16708333333333336"/>
          <c:w val="0.80866907261592302"/>
          <c:h val="0.543803222513852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'Neustarthilfe Standard'!$H$4</c:f>
              <c:strCache>
                <c:ptCount val="1"/>
                <c:pt idx="0">
                  <c:v>Referenzumsatz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'Neustarthilfe Standard'!$G$5:$G$8</c15:sqref>
                  </c15:fullRef>
                </c:ext>
              </c:extLst>
              <c:f>'Neustarthilfe Standard'!$G$5:$G$7</c:f>
              <c:strCache>
                <c:ptCount val="3"/>
                <c:pt idx="0">
                  <c:v>2019</c:v>
                </c:pt>
                <c:pt idx="1">
                  <c:v>2019 (90%)</c:v>
                </c:pt>
                <c:pt idx="2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'Neustarthilfe Standard'!$H$5:$H$8</c15:sqref>
                  </c15:fullRef>
                </c:ext>
              </c:extLst>
              <c:f>'Neustarthilfe Standard'!$H$5:$H$7</c:f>
              <c:numCache>
                <c:formatCode>General</c:formatCode>
                <c:ptCount val="3"/>
                <c:pt idx="0" formatCode="#,##0.00\ &quot;€&quot;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1-4D72-9D86-2889BEF3997B}"/>
            </c:ext>
          </c:extLst>
        </c:ser>
        <c:ser>
          <c:idx val="1"/>
          <c:order val="1"/>
          <c:tx>
            <c:strRef>
              <c:f>'Neustarthilfe Standard'!$I$4</c:f>
              <c:strCache>
                <c:ptCount val="1"/>
                <c:pt idx="0">
                  <c:v>90% Referenzumsatz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'Neustarthilfe Standard'!$G$5:$G$8</c15:sqref>
                  </c15:fullRef>
                </c:ext>
              </c:extLst>
              <c:f>'Neustarthilfe Standard'!$G$5:$G$7</c:f>
              <c:strCache>
                <c:ptCount val="3"/>
                <c:pt idx="0">
                  <c:v>2019</c:v>
                </c:pt>
                <c:pt idx="1">
                  <c:v>2019 (90%)</c:v>
                </c:pt>
                <c:pt idx="2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'Neustarthilfe Standard'!$I$5:$I$8</c15:sqref>
                  </c15:fullRef>
                </c:ext>
              </c:extLst>
              <c:f>'Neustarthilfe Standard'!$I$5:$I$7</c:f>
              <c:numCache>
                <c:formatCode>#,##0.00\ "€"</c:formatCode>
                <c:ptCount val="3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C1-4D72-9D86-2889BEF3997B}"/>
            </c:ext>
          </c:extLst>
        </c:ser>
        <c:ser>
          <c:idx val="2"/>
          <c:order val="2"/>
          <c:tx>
            <c:strRef>
              <c:f>'Neustarthilfe Standard'!$J$4</c:f>
              <c:strCache>
                <c:ptCount val="1"/>
                <c:pt idx="0">
                  <c:v>Umsatz Jan21-Jun21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'Neustarthilfe Standard'!$G$5:$G$8</c15:sqref>
                  </c15:fullRef>
                </c:ext>
              </c:extLst>
              <c:f>'Neustarthilfe Standard'!$G$5:$G$7</c:f>
              <c:strCache>
                <c:ptCount val="3"/>
                <c:pt idx="0">
                  <c:v>2019</c:v>
                </c:pt>
                <c:pt idx="1">
                  <c:v>2019 (90%)</c:v>
                </c:pt>
                <c:pt idx="2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'Neustarthilfe Standard'!$J$5:$J$8</c15:sqref>
                  </c15:fullRef>
                </c:ext>
              </c:extLst>
              <c:f>'Neustarthilfe Standard'!$J$5:$J$7</c:f>
              <c:numCache>
                <c:formatCode>General</c:formatCode>
                <c:ptCount val="3"/>
                <c:pt idx="2" formatCode="#,##0.00\ &quot;€&quot;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C1-4D72-9D86-2889BEF3997B}"/>
            </c:ext>
          </c:extLst>
        </c:ser>
        <c:ser>
          <c:idx val="5"/>
          <c:order val="3"/>
          <c:tx>
            <c:strRef>
              <c:f>'Neustarthilfe Standard'!$M$4</c:f>
              <c:strCache>
                <c:ptCount val="1"/>
                <c:pt idx="0">
                  <c:v>Vorschuss verbleibend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'Neustarthilfe Standard'!$G$5:$G$8</c15:sqref>
                  </c15:fullRef>
                </c:ext>
              </c:extLst>
              <c:f>'Neustarthilfe Standard'!$G$5:$G$7</c:f>
              <c:strCache>
                <c:ptCount val="3"/>
                <c:pt idx="0">
                  <c:v>2019</c:v>
                </c:pt>
                <c:pt idx="1">
                  <c:v>2019 (90%)</c:v>
                </c:pt>
                <c:pt idx="2">
                  <c:v>2021</c:v>
                </c:pt>
                <c:pt idx="3">
                  <c:v>Abrechnung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'Neustarthilfe Standard'!$M$5:$M$7</c15:sqref>
                  </c15:fullRef>
                </c:ext>
              </c:extLst>
              <c:f>'Neustarthilfe Standard'!$M$5:$M$7</c:f>
              <c:numCache>
                <c:formatCode>General</c:formatCode>
                <c:ptCount val="3"/>
                <c:pt idx="2" formatCode="#,##0.00\ &quot;€&quot;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C1-4D72-9D86-2889BEF3997B}"/>
            </c:ext>
          </c:extLst>
        </c:ser>
        <c:ser>
          <c:idx val="4"/>
          <c:order val="4"/>
          <c:tx>
            <c:strRef>
              <c:f>'Neustarthilfe Standard'!$L$4</c:f>
              <c:strCache>
                <c:ptCount val="1"/>
                <c:pt idx="0">
                  <c:v>Rückzahlung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'Neustarthilfe Standard'!$G$5:$G$8</c15:sqref>
                  </c15:fullRef>
                </c:ext>
              </c:extLst>
              <c:f>'Neustarthilfe Standard'!$G$5:$G$7</c:f>
              <c:strCache>
                <c:ptCount val="3"/>
                <c:pt idx="0">
                  <c:v>2019</c:v>
                </c:pt>
                <c:pt idx="1">
                  <c:v>2019 (90%)</c:v>
                </c:pt>
                <c:pt idx="2">
                  <c:v>2021</c:v>
                </c:pt>
                <c:pt idx="3">
                  <c:v>Abrechnung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'Neustarthilfe Standard'!$L$5:$L$7</c15:sqref>
                  </c15:fullRef>
                </c:ext>
              </c:extLst>
              <c:f>'Neustarthilfe Standard'!$L$5:$L$7</c:f>
              <c:numCache>
                <c:formatCode>General</c:formatCode>
                <c:ptCount val="3"/>
                <c:pt idx="2" formatCode="#,##0.00\ &quot;€&quot;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C1-4D72-9D86-2889BEF3997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735912159"/>
        <c:axId val="735912575"/>
      </c:barChart>
      <c:catAx>
        <c:axId val="735912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5912575"/>
        <c:crosses val="autoZero"/>
        <c:auto val="1"/>
        <c:lblAlgn val="ctr"/>
        <c:lblOffset val="100"/>
        <c:noMultiLvlLbl val="0"/>
      </c:catAx>
      <c:valAx>
        <c:axId val="73591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5912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Neustarthilfe Übersicht</a:t>
            </a:r>
          </a:p>
          <a:p>
            <a:pPr>
              <a:defRPr/>
            </a:pPr>
            <a:r>
              <a:rPr lang="de-DE"/>
              <a:t>(alle Geschäftsmonate 2019)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077537182852142"/>
          <c:y val="0.16708333333333336"/>
          <c:w val="0.80866907261592302"/>
          <c:h val="0.543803222513852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'Neustarthilfe Gründer'!$L$4</c:f>
              <c:strCache>
                <c:ptCount val="1"/>
                <c:pt idx="0">
                  <c:v>Referenzumsatz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'Neustarthilfe Gründer'!$K$5:$K$8</c15:sqref>
                  </c15:fullRef>
                </c:ext>
              </c:extLst>
              <c:f>'Neustarthilfe Gründer'!$K$5:$K$7</c:f>
              <c:strCache>
                <c:ptCount val="3"/>
                <c:pt idx="0">
                  <c:v>2019</c:v>
                </c:pt>
                <c:pt idx="1">
                  <c:v>2019 (90%)</c:v>
                </c:pt>
                <c:pt idx="2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'Neustarthilfe Gründer'!$L$5:$L$8</c15:sqref>
                  </c15:fullRef>
                </c:ext>
              </c:extLst>
              <c:f>'Neustarthilfe Gründer'!$L$5:$L$7</c:f>
              <c:numCache>
                <c:formatCode>General</c:formatCode>
                <c:ptCount val="3"/>
                <c:pt idx="0" formatCode="#,##0.00\ &quot;€&quot;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C-4AC5-9AFC-CCCDDBCDF0EB}"/>
            </c:ext>
          </c:extLst>
        </c:ser>
        <c:ser>
          <c:idx val="1"/>
          <c:order val="1"/>
          <c:tx>
            <c:strRef>
              <c:f>'Neustarthilfe Gründer'!$M$4</c:f>
              <c:strCache>
                <c:ptCount val="1"/>
                <c:pt idx="0">
                  <c:v>90% Referenzumsatz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'Neustarthilfe Gründer'!$K$5:$K$8</c15:sqref>
                  </c15:fullRef>
                </c:ext>
              </c:extLst>
              <c:f>'Neustarthilfe Gründer'!$K$5:$K$7</c:f>
              <c:strCache>
                <c:ptCount val="3"/>
                <c:pt idx="0">
                  <c:v>2019</c:v>
                </c:pt>
                <c:pt idx="1">
                  <c:v>2019 (90%)</c:v>
                </c:pt>
                <c:pt idx="2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'Neustarthilfe Gründer'!$M$5:$M$8</c15:sqref>
                  </c15:fullRef>
                </c:ext>
              </c:extLst>
              <c:f>'Neustarthilfe Gründer'!$M$5:$M$7</c:f>
              <c:numCache>
                <c:formatCode>#,##0.00\ "€"</c:formatCode>
                <c:ptCount val="3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C-4AC5-9AFC-CCCDDBCDF0EB}"/>
            </c:ext>
          </c:extLst>
        </c:ser>
        <c:ser>
          <c:idx val="2"/>
          <c:order val="2"/>
          <c:tx>
            <c:strRef>
              <c:f>'Neustarthilfe Gründer'!$N$4</c:f>
              <c:strCache>
                <c:ptCount val="1"/>
                <c:pt idx="0">
                  <c:v>Umsatz Jan21-Jun21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'Neustarthilfe Gründer'!$K$5:$K$8</c15:sqref>
                  </c15:fullRef>
                </c:ext>
              </c:extLst>
              <c:f>'Neustarthilfe Gründer'!$K$5:$K$7</c:f>
              <c:strCache>
                <c:ptCount val="3"/>
                <c:pt idx="0">
                  <c:v>2019</c:v>
                </c:pt>
                <c:pt idx="1">
                  <c:v>2019 (90%)</c:v>
                </c:pt>
                <c:pt idx="2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'Neustarthilfe Gründer'!$N$5:$N$8</c15:sqref>
                  </c15:fullRef>
                </c:ext>
              </c:extLst>
              <c:f>'Neustarthilfe Gründer'!$N$5:$N$7</c:f>
              <c:numCache>
                <c:formatCode>General</c:formatCode>
                <c:ptCount val="3"/>
                <c:pt idx="2" formatCode="#,##0.00\ &quot;€&quot;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3C-4AC5-9AFC-CCCDDBCDF0EB}"/>
            </c:ext>
          </c:extLst>
        </c:ser>
        <c:ser>
          <c:idx val="5"/>
          <c:order val="3"/>
          <c:tx>
            <c:strRef>
              <c:f>'Neustarthilfe Gründer'!$Q$4</c:f>
              <c:strCache>
                <c:ptCount val="1"/>
                <c:pt idx="0">
                  <c:v>Vorschuss verbleibend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'Neustarthilfe Gründer'!$K$5:$K$8</c15:sqref>
                  </c15:fullRef>
                </c:ext>
              </c:extLst>
              <c:f>'Neustarthilfe Gründer'!$K$5:$K$7</c:f>
              <c:strCache>
                <c:ptCount val="3"/>
                <c:pt idx="0">
                  <c:v>2019</c:v>
                </c:pt>
                <c:pt idx="1">
                  <c:v>2019 (90%)</c:v>
                </c:pt>
                <c:pt idx="2">
                  <c:v>2021</c:v>
                </c:pt>
                <c:pt idx="3">
                  <c:v>Abrechnung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'Neustarthilfe Gründer'!$Q$5:$Q$7</c15:sqref>
                  </c15:fullRef>
                </c:ext>
              </c:extLst>
              <c:f>'Neustarthilfe Gründer'!$Q$5:$Q$7</c:f>
              <c:numCache>
                <c:formatCode>General</c:formatCode>
                <c:ptCount val="3"/>
                <c:pt idx="2" formatCode="#,##0.00\ &quot;€&quot;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3C-4AC5-9AFC-CCCDDBCDF0EB}"/>
            </c:ext>
          </c:extLst>
        </c:ser>
        <c:ser>
          <c:idx val="4"/>
          <c:order val="4"/>
          <c:tx>
            <c:strRef>
              <c:f>'Neustarthilfe Gründer'!$P$4</c:f>
              <c:strCache>
                <c:ptCount val="1"/>
                <c:pt idx="0">
                  <c:v>Rückzahlung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'Neustarthilfe Gründer'!$K$5:$K$8</c15:sqref>
                  </c15:fullRef>
                </c:ext>
              </c:extLst>
              <c:f>'Neustarthilfe Gründer'!$K$5:$K$7</c:f>
              <c:strCache>
                <c:ptCount val="3"/>
                <c:pt idx="0">
                  <c:v>2019</c:v>
                </c:pt>
                <c:pt idx="1">
                  <c:v>2019 (90%)</c:v>
                </c:pt>
                <c:pt idx="2">
                  <c:v>2021</c:v>
                </c:pt>
                <c:pt idx="3">
                  <c:v>Abrechnung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'Neustarthilfe Gründer'!$P$5:$P$7</c15:sqref>
                  </c15:fullRef>
                </c:ext>
              </c:extLst>
              <c:f>'Neustarthilfe Gründer'!$P$5:$P$7</c:f>
              <c:numCache>
                <c:formatCode>General</c:formatCode>
                <c:ptCount val="3"/>
                <c:pt idx="2" formatCode="#,##0.00\ &quot;€&quot;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3C-4AC5-9AFC-CCCDDBCDF0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735912159"/>
        <c:axId val="735912575"/>
      </c:barChart>
      <c:catAx>
        <c:axId val="735912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5912575"/>
        <c:crosses val="autoZero"/>
        <c:auto val="1"/>
        <c:lblAlgn val="ctr"/>
        <c:lblOffset val="100"/>
        <c:noMultiLvlLbl val="0"/>
      </c:catAx>
      <c:valAx>
        <c:axId val="73591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5912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baseline="0">
                <a:effectLst/>
              </a:rPr>
              <a:t>Neustarthilfe Übersicht</a:t>
            </a:r>
            <a:endParaRPr lang="de-DE" sz="1100">
              <a:effectLst/>
            </a:endParaRPr>
          </a:p>
          <a:p>
            <a:pPr>
              <a:defRPr/>
            </a:pPr>
            <a:r>
              <a:rPr lang="de-DE" sz="1400" b="0" i="0" baseline="0">
                <a:effectLst/>
              </a:rPr>
              <a:t>(alle Geschäftsmonate 2019)</a:t>
            </a:r>
            <a:endParaRPr lang="de-DE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077537182852142"/>
          <c:y val="0.16708333333333336"/>
          <c:w val="0.80866907261592302"/>
          <c:h val="0.543803222513852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'Neustarthilfe Gründer'!$T$4</c:f>
              <c:strCache>
                <c:ptCount val="1"/>
                <c:pt idx="0">
                  <c:v>Referenzumsatz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'Neustarthilfe Gründer'!$S$5:$S$8</c15:sqref>
                  </c15:fullRef>
                </c:ext>
              </c:extLst>
              <c:f>'Neustarthilfe Gründer'!$S$5:$S$7</c:f>
              <c:strCache>
                <c:ptCount val="3"/>
                <c:pt idx="0">
                  <c:v>2019</c:v>
                </c:pt>
                <c:pt idx="1">
                  <c:v>2019 (90%)</c:v>
                </c:pt>
                <c:pt idx="2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'Neustarthilfe Gründer'!$T$5:$T$8</c15:sqref>
                  </c15:fullRef>
                </c:ext>
              </c:extLst>
              <c:f>'Neustarthilfe Gründer'!$T$5:$T$7</c:f>
              <c:numCache>
                <c:formatCode>General</c:formatCode>
                <c:ptCount val="3"/>
                <c:pt idx="0" formatCode="#,##0.00\ &quot;€&quot;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4-4080-8959-67FE59BC3C83}"/>
            </c:ext>
          </c:extLst>
        </c:ser>
        <c:ser>
          <c:idx val="1"/>
          <c:order val="1"/>
          <c:tx>
            <c:strRef>
              <c:f>'Neustarthilfe Gründer'!$U$4</c:f>
              <c:strCache>
                <c:ptCount val="1"/>
                <c:pt idx="0">
                  <c:v>90% Referenzumsatz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'Neustarthilfe Gründer'!$S$5:$S$8</c15:sqref>
                  </c15:fullRef>
                </c:ext>
              </c:extLst>
              <c:f>'Neustarthilfe Gründer'!$S$5:$S$7</c:f>
              <c:strCache>
                <c:ptCount val="3"/>
                <c:pt idx="0">
                  <c:v>2019</c:v>
                </c:pt>
                <c:pt idx="1">
                  <c:v>2019 (90%)</c:v>
                </c:pt>
                <c:pt idx="2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'Neustarthilfe Gründer'!$U$5:$U$8</c15:sqref>
                  </c15:fullRef>
                </c:ext>
              </c:extLst>
              <c:f>'Neustarthilfe Gründer'!$U$5:$U$7</c:f>
              <c:numCache>
                <c:formatCode>#,##0.00\ "€"</c:formatCode>
                <c:ptCount val="3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D4-4080-8959-67FE59BC3C83}"/>
            </c:ext>
          </c:extLst>
        </c:ser>
        <c:ser>
          <c:idx val="2"/>
          <c:order val="2"/>
          <c:tx>
            <c:strRef>
              <c:f>'Neustarthilfe Gründer'!$V$4</c:f>
              <c:strCache>
                <c:ptCount val="1"/>
                <c:pt idx="0">
                  <c:v>Umsatz Jan21-Jun21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'Neustarthilfe Gründer'!$S$5:$S$8</c15:sqref>
                  </c15:fullRef>
                </c:ext>
              </c:extLst>
              <c:f>'Neustarthilfe Gründer'!$S$5:$S$7</c:f>
              <c:strCache>
                <c:ptCount val="3"/>
                <c:pt idx="0">
                  <c:v>2019</c:v>
                </c:pt>
                <c:pt idx="1">
                  <c:v>2019 (90%)</c:v>
                </c:pt>
                <c:pt idx="2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'Neustarthilfe Gründer'!$V$5:$V$8</c15:sqref>
                  </c15:fullRef>
                </c:ext>
              </c:extLst>
              <c:f>'Neustarthilfe Gründer'!$V$5:$V$7</c:f>
              <c:numCache>
                <c:formatCode>General</c:formatCode>
                <c:ptCount val="3"/>
                <c:pt idx="2" formatCode="#,##0.00\ &quot;€&quot;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D4-4080-8959-67FE59BC3C83}"/>
            </c:ext>
          </c:extLst>
        </c:ser>
        <c:ser>
          <c:idx val="5"/>
          <c:order val="3"/>
          <c:tx>
            <c:strRef>
              <c:f>'Neustarthilfe Gründer'!$Y$4</c:f>
              <c:strCache>
                <c:ptCount val="1"/>
                <c:pt idx="0">
                  <c:v>Vorschuss verbleibend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'Neustarthilfe Gründer'!$S$5:$S$8</c15:sqref>
                  </c15:fullRef>
                </c:ext>
              </c:extLst>
              <c:f>'Neustarthilfe Gründer'!$S$5:$S$7</c:f>
              <c:strCache>
                <c:ptCount val="3"/>
                <c:pt idx="0">
                  <c:v>2019</c:v>
                </c:pt>
                <c:pt idx="1">
                  <c:v>2019 (90%)</c:v>
                </c:pt>
                <c:pt idx="2">
                  <c:v>2021</c:v>
                </c:pt>
                <c:pt idx="3">
                  <c:v>Abrechnung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'Neustarthilfe Gründer'!$Y$5:$Y$7</c15:sqref>
                  </c15:fullRef>
                </c:ext>
              </c:extLst>
              <c:f>'Neustarthilfe Gründer'!$Y$5:$Y$7</c:f>
              <c:numCache>
                <c:formatCode>General</c:formatCode>
                <c:ptCount val="3"/>
                <c:pt idx="2" formatCode="#,##0.00\ &quot;€&quot;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D4-4080-8959-67FE59BC3C83}"/>
            </c:ext>
          </c:extLst>
        </c:ser>
        <c:ser>
          <c:idx val="4"/>
          <c:order val="4"/>
          <c:tx>
            <c:strRef>
              <c:f>'Neustarthilfe Gründer'!$X$4</c:f>
              <c:strCache>
                <c:ptCount val="1"/>
                <c:pt idx="0">
                  <c:v>Rückzahlung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'Neustarthilfe Gründer'!$S$5:$S$8</c15:sqref>
                  </c15:fullRef>
                </c:ext>
              </c:extLst>
              <c:f>'Neustarthilfe Gründer'!$S$5:$S$7</c:f>
              <c:strCache>
                <c:ptCount val="3"/>
                <c:pt idx="0">
                  <c:v>2019</c:v>
                </c:pt>
                <c:pt idx="1">
                  <c:v>2019 (90%)</c:v>
                </c:pt>
                <c:pt idx="2">
                  <c:v>2021</c:v>
                </c:pt>
                <c:pt idx="3">
                  <c:v>Abrechnung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'Neustarthilfe Gründer'!$X$5:$X$7</c15:sqref>
                  </c15:fullRef>
                </c:ext>
              </c:extLst>
              <c:f>'Neustarthilfe Gründer'!$X$5:$X$7</c:f>
              <c:numCache>
                <c:formatCode>General</c:formatCode>
                <c:ptCount val="3"/>
                <c:pt idx="2" formatCode="#,##0.00\ &quot;€&quot;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D4-4080-8959-67FE59BC3C8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735912159"/>
        <c:axId val="735912575"/>
      </c:barChart>
      <c:catAx>
        <c:axId val="735912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5912575"/>
        <c:crosses val="autoZero"/>
        <c:auto val="1"/>
        <c:lblAlgn val="ctr"/>
        <c:lblOffset val="100"/>
        <c:noMultiLvlLbl val="0"/>
      </c:catAx>
      <c:valAx>
        <c:axId val="73591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5912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baseline="0">
                <a:effectLst/>
              </a:rPr>
              <a:t>Neustarthilfe Übersicht</a:t>
            </a:r>
            <a:endParaRPr lang="de-DE" sz="1100">
              <a:effectLst/>
            </a:endParaRPr>
          </a:p>
          <a:p>
            <a:pPr>
              <a:defRPr/>
            </a:pPr>
            <a:r>
              <a:rPr lang="de-DE" sz="1400" b="0" i="0" baseline="0">
                <a:effectLst/>
              </a:rPr>
              <a:t>(alle Geschäftsmonate 2019)</a:t>
            </a:r>
            <a:endParaRPr lang="de-DE" sz="1100">
              <a:effectLst/>
            </a:endParaRPr>
          </a:p>
          <a:p>
            <a:pPr>
              <a:defRPr/>
            </a:pPr>
            <a:endParaRPr lang="de-DE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077537182852142"/>
          <c:y val="0.16708333333333336"/>
          <c:w val="0.80866907261592302"/>
          <c:h val="0.543803222513852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'Neustarthilfe Gründer'!$AB$4</c:f>
              <c:strCache>
                <c:ptCount val="1"/>
                <c:pt idx="0">
                  <c:v>Referenzumsatz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'Neustarthilfe Gründer'!$AA$5:$AA$8</c15:sqref>
                  </c15:fullRef>
                </c:ext>
              </c:extLst>
              <c:f>'Neustarthilfe Gründer'!$AA$5:$AA$7</c:f>
              <c:strCache>
                <c:ptCount val="3"/>
                <c:pt idx="0">
                  <c:v>2019</c:v>
                </c:pt>
                <c:pt idx="1">
                  <c:v>2019 (90%)</c:v>
                </c:pt>
                <c:pt idx="2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'Neustarthilfe Gründer'!$AB$5:$AB$8</c15:sqref>
                  </c15:fullRef>
                </c:ext>
              </c:extLst>
              <c:f>'Neustarthilfe Gründer'!$AB$5:$AB$7</c:f>
              <c:numCache>
                <c:formatCode>General</c:formatCode>
                <c:ptCount val="3"/>
                <c:pt idx="0" formatCode="#,##0.00\ &quot;€&quot;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2-4D33-AEBA-3E23EEEED5C4}"/>
            </c:ext>
          </c:extLst>
        </c:ser>
        <c:ser>
          <c:idx val="1"/>
          <c:order val="1"/>
          <c:tx>
            <c:strRef>
              <c:f>'Neustarthilfe Gründer'!$AC$4</c:f>
              <c:strCache>
                <c:ptCount val="1"/>
                <c:pt idx="0">
                  <c:v>90% Referenzumsatz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'Neustarthilfe Gründer'!$AA$5:$AA$8</c15:sqref>
                  </c15:fullRef>
                </c:ext>
              </c:extLst>
              <c:f>'Neustarthilfe Gründer'!$AA$5:$AA$7</c:f>
              <c:strCache>
                <c:ptCount val="3"/>
                <c:pt idx="0">
                  <c:v>2019</c:v>
                </c:pt>
                <c:pt idx="1">
                  <c:v>2019 (90%)</c:v>
                </c:pt>
                <c:pt idx="2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'Neustarthilfe Gründer'!$AC$5:$AC$8</c15:sqref>
                  </c15:fullRef>
                </c:ext>
              </c:extLst>
              <c:f>'Neustarthilfe Gründer'!$AC$5:$AC$7</c:f>
              <c:numCache>
                <c:formatCode>#,##0.00\ "€"</c:formatCode>
                <c:ptCount val="3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2-4D33-AEBA-3E23EEEED5C4}"/>
            </c:ext>
          </c:extLst>
        </c:ser>
        <c:ser>
          <c:idx val="2"/>
          <c:order val="2"/>
          <c:tx>
            <c:strRef>
              <c:f>'Neustarthilfe Gründer'!$AD$4</c:f>
              <c:strCache>
                <c:ptCount val="1"/>
                <c:pt idx="0">
                  <c:v>Umsatz Jan21-Jun21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'Neustarthilfe Gründer'!$AA$5:$AA$8</c15:sqref>
                  </c15:fullRef>
                </c:ext>
              </c:extLst>
              <c:f>'Neustarthilfe Gründer'!$AA$5:$AA$7</c:f>
              <c:strCache>
                <c:ptCount val="3"/>
                <c:pt idx="0">
                  <c:v>2019</c:v>
                </c:pt>
                <c:pt idx="1">
                  <c:v>2019 (90%)</c:v>
                </c:pt>
                <c:pt idx="2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'Neustarthilfe Gründer'!$AD$5:$AD$8</c15:sqref>
                  </c15:fullRef>
                </c:ext>
              </c:extLst>
              <c:f>'Neustarthilfe Gründer'!$AD$5:$AD$7</c:f>
              <c:numCache>
                <c:formatCode>General</c:formatCode>
                <c:ptCount val="3"/>
                <c:pt idx="2" formatCode="#,##0.00\ &quot;€&quot;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92-4D33-AEBA-3E23EEEED5C4}"/>
            </c:ext>
          </c:extLst>
        </c:ser>
        <c:ser>
          <c:idx val="5"/>
          <c:order val="3"/>
          <c:tx>
            <c:strRef>
              <c:f>'Neustarthilfe Gründer'!$AG$4</c:f>
              <c:strCache>
                <c:ptCount val="1"/>
                <c:pt idx="0">
                  <c:v>Vorschuss verbleibend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'Neustarthilfe Gründer'!$AA$5:$AA$8</c15:sqref>
                  </c15:fullRef>
                </c:ext>
              </c:extLst>
              <c:f>'Neustarthilfe Gründer'!$AA$5:$AA$7</c:f>
              <c:strCache>
                <c:ptCount val="3"/>
                <c:pt idx="0">
                  <c:v>2019</c:v>
                </c:pt>
                <c:pt idx="1">
                  <c:v>2019 (90%)</c:v>
                </c:pt>
                <c:pt idx="2">
                  <c:v>2021</c:v>
                </c:pt>
                <c:pt idx="3">
                  <c:v>Abrechnung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'Neustarthilfe Gründer'!$AG$5:$AG$7</c15:sqref>
                  </c15:fullRef>
                </c:ext>
              </c:extLst>
              <c:f>'Neustarthilfe Gründer'!$AG$5:$AG$7</c:f>
              <c:numCache>
                <c:formatCode>General</c:formatCode>
                <c:ptCount val="3"/>
                <c:pt idx="2" formatCode="#,##0.00\ &quot;€&quot;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92-4D33-AEBA-3E23EEEED5C4}"/>
            </c:ext>
          </c:extLst>
        </c:ser>
        <c:ser>
          <c:idx val="4"/>
          <c:order val="4"/>
          <c:tx>
            <c:strRef>
              <c:f>'Neustarthilfe Gründer'!$AF$4</c:f>
              <c:strCache>
                <c:ptCount val="1"/>
                <c:pt idx="0">
                  <c:v>Rückzahlung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'Neustarthilfe Gründer'!$AA$5:$AA$8</c15:sqref>
                  </c15:fullRef>
                </c:ext>
              </c:extLst>
              <c:f>'Neustarthilfe Gründer'!$AA$5:$AA$7</c:f>
              <c:strCache>
                <c:ptCount val="3"/>
                <c:pt idx="0">
                  <c:v>2019</c:v>
                </c:pt>
                <c:pt idx="1">
                  <c:v>2019 (90%)</c:v>
                </c:pt>
                <c:pt idx="2">
                  <c:v>2021</c:v>
                </c:pt>
                <c:pt idx="3">
                  <c:v>Abrechnung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'Neustarthilfe Gründer'!$AF$5:$AF$7</c15:sqref>
                  </c15:fullRef>
                </c:ext>
              </c:extLst>
              <c:f>'Neustarthilfe Gründer'!$AF$5:$AF$7</c:f>
              <c:numCache>
                <c:formatCode>General</c:formatCode>
                <c:ptCount val="3"/>
                <c:pt idx="2" formatCode="#,##0.00\ &quot;€&quot;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92-4D33-AEBA-3E23EEEED5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735912159"/>
        <c:axId val="735912575"/>
      </c:barChart>
      <c:catAx>
        <c:axId val="735912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5912575"/>
        <c:crosses val="autoZero"/>
        <c:auto val="1"/>
        <c:lblAlgn val="ctr"/>
        <c:lblOffset val="100"/>
        <c:noMultiLvlLbl val="0"/>
      </c:catAx>
      <c:valAx>
        <c:axId val="73591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5912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327365</xdr:colOff>
      <xdr:row>25</xdr:row>
      <xdr:rowOff>54401</xdr:rowOff>
    </xdr:from>
    <xdr:to>
      <xdr:col>5</xdr:col>
      <xdr:colOff>2199441</xdr:colOff>
      <xdr:row>30</xdr:row>
      <xdr:rowOff>82765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F672E7E-895D-42E0-A036-E2F082B2A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2183" y="5561583"/>
          <a:ext cx="1872076" cy="1171364"/>
        </a:xfrm>
        <a:prstGeom prst="rect">
          <a:avLst/>
        </a:prstGeom>
      </xdr:spPr>
    </xdr:pic>
    <xdr:clientData/>
  </xdr:twoCellAnchor>
  <xdr:twoCellAnchor>
    <xdr:from>
      <xdr:col>1</xdr:col>
      <xdr:colOff>62513</xdr:colOff>
      <xdr:row>33</xdr:row>
      <xdr:rowOff>10485</xdr:rowOff>
    </xdr:from>
    <xdr:to>
      <xdr:col>2</xdr:col>
      <xdr:colOff>2081893</xdr:colOff>
      <xdr:row>53</xdr:row>
      <xdr:rowOff>122464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547E4EF8-4722-4A8B-8D76-B7AA06F5BE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379320</xdr:colOff>
      <xdr:row>28</xdr:row>
      <xdr:rowOff>71719</xdr:rowOff>
    </xdr:from>
    <xdr:to>
      <xdr:col>9</xdr:col>
      <xdr:colOff>2251396</xdr:colOff>
      <xdr:row>33</xdr:row>
      <xdr:rowOff>100083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E34DFC-B273-4145-9362-E567A9C96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395" y="5558119"/>
          <a:ext cx="1872076" cy="1171364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3</xdr:col>
      <xdr:colOff>13607</xdr:colOff>
      <xdr:row>54</xdr:row>
      <xdr:rowOff>95249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1D4E761-E092-40DB-B9C5-CD8C696DF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37</xdr:row>
      <xdr:rowOff>0</xdr:rowOff>
    </xdr:from>
    <xdr:to>
      <xdr:col>5</xdr:col>
      <xdr:colOff>13607</xdr:colOff>
      <xdr:row>54</xdr:row>
      <xdr:rowOff>95249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B3EFFB57-9F7E-4C1A-B2E5-66CCA67C5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37</xdr:row>
      <xdr:rowOff>0</xdr:rowOff>
    </xdr:from>
    <xdr:to>
      <xdr:col>6</xdr:col>
      <xdr:colOff>4061732</xdr:colOff>
      <xdr:row>54</xdr:row>
      <xdr:rowOff>95249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52105DD8-753D-4258-B2AE-3A365F04E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N47"/>
  <sheetViews>
    <sheetView tabSelected="1" topLeftCell="A6" zoomScale="70" zoomScaleNormal="70" workbookViewId="0">
      <selection activeCell="E28" sqref="E28"/>
    </sheetView>
  </sheetViews>
  <sheetFormatPr baseColWidth="10" defaultColWidth="9.140625" defaultRowHeight="15" x14ac:dyDescent="0.25"/>
  <cols>
    <col min="1" max="1" width="3.7109375" bestFit="1" customWidth="1"/>
    <col min="2" max="2" width="60.85546875" customWidth="1"/>
    <col min="3" max="3" width="33.28515625" customWidth="1"/>
    <col min="4" max="4" width="3.42578125" customWidth="1"/>
    <col min="5" max="5" width="56.28515625" customWidth="1"/>
    <col min="6" max="6" width="34.140625" customWidth="1"/>
    <col min="7" max="7" width="13.140625" bestFit="1" customWidth="1"/>
    <col min="8" max="8" width="16.7109375" bestFit="1" customWidth="1"/>
    <col min="9" max="9" width="21.5703125" bestFit="1" customWidth="1"/>
    <col min="10" max="10" width="11.5703125" bestFit="1" customWidth="1"/>
    <col min="11" max="11" width="13.85546875" bestFit="1" customWidth="1"/>
    <col min="12" max="12" width="16.7109375" bestFit="1" customWidth="1"/>
    <col min="13" max="13" width="21.5703125" bestFit="1" customWidth="1"/>
    <col min="14" max="14" width="11.5703125" bestFit="1" customWidth="1"/>
    <col min="15" max="15" width="11.42578125" bestFit="1" customWidth="1"/>
    <col min="16" max="16" width="13.85546875" bestFit="1" customWidth="1"/>
    <col min="17" max="17" width="12.85546875" bestFit="1" customWidth="1"/>
  </cols>
  <sheetData>
    <row r="2" spans="1:14" ht="23.25" x14ac:dyDescent="0.35">
      <c r="B2" s="91" t="s">
        <v>27</v>
      </c>
      <c r="C2" s="91"/>
      <c r="D2" s="91"/>
      <c r="E2" s="91"/>
      <c r="F2" s="91"/>
      <c r="G2" s="88"/>
      <c r="H2" s="88"/>
      <c r="I2" s="88"/>
      <c r="J2" s="88"/>
      <c r="K2" s="88"/>
      <c r="L2" s="88"/>
      <c r="M2" s="88"/>
      <c r="N2" s="88"/>
    </row>
    <row r="3" spans="1:14" x14ac:dyDescent="0.25">
      <c r="G3" s="88"/>
      <c r="H3" s="88"/>
      <c r="I3" s="88"/>
      <c r="J3" s="88"/>
      <c r="K3" s="88"/>
      <c r="L3" s="88"/>
      <c r="M3" s="88"/>
      <c r="N3" s="88"/>
    </row>
    <row r="4" spans="1:14" x14ac:dyDescent="0.25">
      <c r="A4" s="96" t="s">
        <v>0</v>
      </c>
      <c r="B4" s="97"/>
      <c r="C4" s="103"/>
      <c r="D4" s="104"/>
      <c r="E4" s="104"/>
      <c r="F4" s="104"/>
      <c r="G4" s="88"/>
      <c r="H4" s="88" t="s">
        <v>31</v>
      </c>
      <c r="I4" s="88" t="s">
        <v>46</v>
      </c>
      <c r="J4" s="88" t="s">
        <v>48</v>
      </c>
      <c r="K4" s="88" t="s">
        <v>45</v>
      </c>
      <c r="L4" s="88" t="s">
        <v>44</v>
      </c>
      <c r="M4" s="88" t="s">
        <v>49</v>
      </c>
      <c r="N4" s="88"/>
    </row>
    <row r="5" spans="1:14" x14ac:dyDescent="0.25">
      <c r="A5" s="96" t="s">
        <v>1</v>
      </c>
      <c r="B5" s="97"/>
      <c r="C5" s="103"/>
      <c r="D5" s="104"/>
      <c r="E5" s="104"/>
      <c r="F5" s="104"/>
      <c r="G5" s="88">
        <v>2019</v>
      </c>
      <c r="H5" s="89">
        <f>C16</f>
        <v>0</v>
      </c>
      <c r="I5" s="88"/>
      <c r="J5" s="88"/>
      <c r="K5" s="88"/>
      <c r="L5" s="88"/>
      <c r="M5" s="88"/>
      <c r="N5" s="88"/>
    </row>
    <row r="6" spans="1:14" x14ac:dyDescent="0.25">
      <c r="A6" s="96" t="s">
        <v>2</v>
      </c>
      <c r="B6" s="97"/>
      <c r="C6" s="103"/>
      <c r="D6" s="104"/>
      <c r="E6" s="104"/>
      <c r="F6" s="104"/>
      <c r="G6" s="88" t="s">
        <v>47</v>
      </c>
      <c r="H6" s="88"/>
      <c r="I6" s="89">
        <f>0.9*H5</f>
        <v>0</v>
      </c>
      <c r="J6" s="88"/>
      <c r="K6" s="88"/>
      <c r="L6" s="88"/>
      <c r="M6" s="88"/>
      <c r="N6" s="88"/>
    </row>
    <row r="7" spans="1:14" x14ac:dyDescent="0.25">
      <c r="A7" s="1"/>
      <c r="B7" s="2"/>
      <c r="C7" s="2"/>
      <c r="D7" s="2"/>
      <c r="E7" s="2"/>
      <c r="F7" s="2"/>
      <c r="G7" s="88">
        <v>2021</v>
      </c>
      <c r="H7" s="88"/>
      <c r="I7" s="88"/>
      <c r="J7" s="89">
        <f>F16</f>
        <v>0</v>
      </c>
      <c r="K7" s="89"/>
      <c r="L7" s="89" t="e">
        <f>C29</f>
        <v>#DIV/0!</v>
      </c>
      <c r="M7" s="89">
        <f>C31</f>
        <v>0</v>
      </c>
      <c r="N7" s="88"/>
    </row>
    <row r="8" spans="1:14" ht="18.75" x14ac:dyDescent="0.3">
      <c r="A8" s="40"/>
      <c r="B8" s="38" t="s">
        <v>28</v>
      </c>
      <c r="C8" s="39" t="s">
        <v>29</v>
      </c>
      <c r="D8" s="2"/>
      <c r="E8" s="2"/>
      <c r="F8" s="2"/>
      <c r="G8" s="88" t="s">
        <v>13</v>
      </c>
      <c r="H8" s="88"/>
      <c r="I8" s="88"/>
      <c r="J8" s="88"/>
      <c r="K8" s="88"/>
      <c r="L8" s="88"/>
      <c r="M8" s="88"/>
      <c r="N8" s="88"/>
    </row>
    <row r="9" spans="1:14" x14ac:dyDescent="0.25">
      <c r="A9" s="37"/>
      <c r="B9" s="2"/>
      <c r="C9" s="2"/>
      <c r="D9" s="2"/>
      <c r="E9" s="2"/>
      <c r="F9" s="2"/>
      <c r="G9" s="88"/>
      <c r="H9" s="88"/>
      <c r="I9" s="88"/>
      <c r="J9" s="88"/>
      <c r="K9" s="88"/>
      <c r="L9" s="88"/>
      <c r="M9" s="88"/>
      <c r="N9" s="88"/>
    </row>
    <row r="10" spans="1:14" ht="15" customHeight="1" x14ac:dyDescent="0.25">
      <c r="A10" s="98"/>
      <c r="B10" s="99" t="s">
        <v>16</v>
      </c>
      <c r="C10" s="100"/>
      <c r="D10" s="105"/>
      <c r="E10" s="108" t="s">
        <v>17</v>
      </c>
      <c r="F10" s="100"/>
      <c r="G10" s="88"/>
      <c r="H10" s="88"/>
      <c r="I10" s="88"/>
      <c r="J10" s="88"/>
      <c r="K10" s="88"/>
      <c r="L10" s="88"/>
      <c r="M10" s="88"/>
      <c r="N10" s="88"/>
    </row>
    <row r="11" spans="1:14" ht="48" customHeight="1" x14ac:dyDescent="0.25">
      <c r="A11" s="98"/>
      <c r="B11" s="101" t="s">
        <v>3</v>
      </c>
      <c r="C11" s="102"/>
      <c r="D11" s="106"/>
      <c r="E11" s="109" t="s">
        <v>3</v>
      </c>
      <c r="F11" s="102"/>
      <c r="G11" s="88"/>
      <c r="H11" s="88"/>
      <c r="I11" s="88"/>
      <c r="J11" s="88"/>
      <c r="K11" s="88"/>
      <c r="L11" s="88"/>
      <c r="M11" s="88"/>
      <c r="N11" s="88"/>
    </row>
    <row r="12" spans="1:14" x14ac:dyDescent="0.25">
      <c r="A12" s="98"/>
      <c r="B12" s="3" t="s">
        <v>43</v>
      </c>
      <c r="C12" s="29">
        <v>0</v>
      </c>
      <c r="D12" s="106"/>
      <c r="E12" s="3" t="s">
        <v>43</v>
      </c>
      <c r="F12" s="29">
        <v>0</v>
      </c>
      <c r="G12" s="88"/>
      <c r="H12" s="88"/>
      <c r="I12" s="88"/>
      <c r="J12" s="88"/>
      <c r="K12" s="88"/>
      <c r="L12" s="88"/>
      <c r="M12" s="88"/>
      <c r="N12" s="88"/>
    </row>
    <row r="13" spans="1:14" x14ac:dyDescent="0.25">
      <c r="A13" s="98"/>
      <c r="B13" s="3" t="s">
        <v>19</v>
      </c>
      <c r="C13" s="29">
        <v>0</v>
      </c>
      <c r="D13" s="106"/>
      <c r="E13" s="3" t="s">
        <v>19</v>
      </c>
      <c r="F13" s="29">
        <v>0</v>
      </c>
      <c r="G13" s="88"/>
      <c r="H13" s="88"/>
      <c r="I13" s="88"/>
      <c r="J13" s="88"/>
      <c r="K13" s="88"/>
      <c r="L13" s="88"/>
      <c r="M13" s="88"/>
      <c r="N13" s="88"/>
    </row>
    <row r="14" spans="1:14" x14ac:dyDescent="0.25">
      <c r="A14" s="98"/>
      <c r="B14" s="3" t="s">
        <v>20</v>
      </c>
      <c r="C14" s="30">
        <v>0</v>
      </c>
      <c r="D14" s="106"/>
      <c r="E14" s="3" t="s">
        <v>20</v>
      </c>
      <c r="F14" s="30">
        <v>0</v>
      </c>
      <c r="G14" s="88"/>
      <c r="H14" s="88"/>
      <c r="I14" s="88"/>
      <c r="J14" s="88"/>
      <c r="K14" s="88"/>
      <c r="L14" s="88"/>
      <c r="M14" s="88"/>
      <c r="N14" s="88"/>
    </row>
    <row r="15" spans="1:14" ht="18.75" x14ac:dyDescent="0.25">
      <c r="A15" s="98"/>
      <c r="B15" s="4" t="s">
        <v>15</v>
      </c>
      <c r="C15" s="5">
        <f>SUM(C12:C14)</f>
        <v>0</v>
      </c>
      <c r="D15" s="106"/>
      <c r="E15" s="6"/>
      <c r="F15" s="7"/>
      <c r="G15" s="88"/>
      <c r="H15" s="88"/>
      <c r="I15" s="88"/>
      <c r="J15" s="88"/>
      <c r="K15" s="88"/>
      <c r="L15" s="88"/>
      <c r="M15" s="88"/>
      <c r="N15" s="88"/>
    </row>
    <row r="16" spans="1:14" ht="15.75" x14ac:dyDescent="0.25">
      <c r="A16" s="98"/>
      <c r="B16" s="11" t="s">
        <v>4</v>
      </c>
      <c r="C16" s="12">
        <f>(C15/12)*6</f>
        <v>0</v>
      </c>
      <c r="D16" s="107"/>
      <c r="E16" s="9" t="s">
        <v>6</v>
      </c>
      <c r="F16" s="10">
        <f>SUM(F12:F14)</f>
        <v>0</v>
      </c>
      <c r="G16" s="88"/>
      <c r="H16" s="88"/>
      <c r="I16" s="88"/>
      <c r="J16" s="88"/>
      <c r="K16" s="88"/>
      <c r="L16" s="88"/>
      <c r="M16" s="88"/>
      <c r="N16" s="88"/>
    </row>
    <row r="17" spans="1:14" x14ac:dyDescent="0.25">
      <c r="G17" s="88"/>
      <c r="H17" s="88"/>
      <c r="I17" s="88"/>
      <c r="J17" s="88"/>
      <c r="K17" s="88"/>
      <c r="L17" s="88"/>
      <c r="M17" s="88"/>
      <c r="N17" s="88"/>
    </row>
    <row r="18" spans="1:14" x14ac:dyDescent="0.25">
      <c r="G18" s="88"/>
      <c r="H18" s="88"/>
      <c r="I18" s="88"/>
      <c r="J18" s="88"/>
      <c r="K18" s="88"/>
      <c r="L18" s="88"/>
      <c r="M18" s="88"/>
      <c r="N18" s="88"/>
    </row>
    <row r="19" spans="1:14" ht="18.75" x14ac:dyDescent="0.25">
      <c r="A19" s="23"/>
      <c r="B19" s="94" t="s">
        <v>14</v>
      </c>
      <c r="C19" s="95"/>
    </row>
    <row r="20" spans="1:14" x14ac:dyDescent="0.25">
      <c r="A20" s="24"/>
      <c r="B20" s="16" t="s">
        <v>42</v>
      </c>
      <c r="C20" s="13">
        <f>C16-F16</f>
        <v>0</v>
      </c>
      <c r="E20" t="s">
        <v>26</v>
      </c>
    </row>
    <row r="21" spans="1:14" x14ac:dyDescent="0.25">
      <c r="A21" s="24"/>
      <c r="B21" s="17" t="s">
        <v>10</v>
      </c>
      <c r="C21" s="14" t="e">
        <f>100%-F16/C16</f>
        <v>#DIV/0!</v>
      </c>
      <c r="E21" s="36" t="s">
        <v>22</v>
      </c>
    </row>
    <row r="22" spans="1:14" ht="15" customHeight="1" x14ac:dyDescent="0.25">
      <c r="A22" s="24"/>
      <c r="B22" s="17" t="s">
        <v>7</v>
      </c>
      <c r="C22" s="92">
        <f>IF(C16/2&gt;7500,7500,C16/2)</f>
        <v>0</v>
      </c>
    </row>
    <row r="23" spans="1:14" ht="15" customHeight="1" x14ac:dyDescent="0.25">
      <c r="A23" s="24"/>
      <c r="B23" s="18" t="s">
        <v>5</v>
      </c>
      <c r="C23" s="93"/>
      <c r="E23" t="s">
        <v>23</v>
      </c>
    </row>
    <row r="24" spans="1:14" ht="18.75" x14ac:dyDescent="0.25">
      <c r="A24" s="24"/>
      <c r="B24" s="94" t="s">
        <v>13</v>
      </c>
      <c r="C24" s="95"/>
      <c r="E24" t="s">
        <v>24</v>
      </c>
    </row>
    <row r="25" spans="1:14" x14ac:dyDescent="0.25">
      <c r="A25" s="24"/>
      <c r="B25" s="19" t="s">
        <v>11</v>
      </c>
      <c r="C25" s="8">
        <f>F16+C22</f>
        <v>0</v>
      </c>
    </row>
    <row r="26" spans="1:14" x14ac:dyDescent="0.25">
      <c r="A26" s="24"/>
      <c r="B26" s="19" t="s">
        <v>12</v>
      </c>
      <c r="C26" s="32" t="e">
        <f>C25/C16</f>
        <v>#DIV/0!</v>
      </c>
      <c r="D26" s="33"/>
      <c r="E26" s="34"/>
    </row>
    <row r="27" spans="1:14" x14ac:dyDescent="0.25">
      <c r="A27" s="24"/>
      <c r="B27" s="20" t="e">
        <f>IF(C25/C16*100&gt;90.0001,"90% des Referenzumsatzes sind:","")</f>
        <v>#DIV/0!</v>
      </c>
      <c r="C27" s="8" t="e">
        <f>IF(C25/C16*100&gt;90.0001,C16*0.9,"")</f>
        <v>#DIV/0!</v>
      </c>
      <c r="E27" s="34"/>
    </row>
    <row r="28" spans="1:14" x14ac:dyDescent="0.25">
      <c r="A28" s="24"/>
      <c r="B28" s="26"/>
      <c r="C28" s="27"/>
      <c r="E28" s="34"/>
    </row>
    <row r="29" spans="1:14" ht="30" x14ac:dyDescent="0.25">
      <c r="A29" s="24"/>
      <c r="B29" s="21" t="s">
        <v>21</v>
      </c>
      <c r="C29" s="35" t="e">
        <f>IF(AND(C26&gt;0.9,(C25-C16*0.9)&gt;=250),IF(C25-C16*0.9&gt;C22,C22,C25-C16*0.9),0)</f>
        <v>#DIV/0!</v>
      </c>
      <c r="E29" s="34"/>
    </row>
    <row r="30" spans="1:14" x14ac:dyDescent="0.25">
      <c r="A30" s="24"/>
      <c r="B30" s="21" t="s">
        <v>18</v>
      </c>
      <c r="C30" s="31" t="e">
        <f>C29/C16</f>
        <v>#DIV/0!</v>
      </c>
      <c r="E30" s="34"/>
    </row>
    <row r="31" spans="1:14" x14ac:dyDescent="0.25">
      <c r="A31" s="24"/>
      <c r="B31" s="22" t="s">
        <v>8</v>
      </c>
      <c r="C31" s="15">
        <f>IF(F16+0.01&gt;C16*0.9,0,IF(C29&gt;=250,(C22-C29),C22))</f>
        <v>0</v>
      </c>
      <c r="E31" s="34"/>
    </row>
    <row r="32" spans="1:14" x14ac:dyDescent="0.25">
      <c r="A32" s="25"/>
      <c r="B32" s="22" t="s">
        <v>9</v>
      </c>
      <c r="C32" s="15">
        <f>C31/6</f>
        <v>0</v>
      </c>
      <c r="E32" s="34"/>
      <c r="F32" s="28" t="s">
        <v>25</v>
      </c>
    </row>
    <row r="33" spans="5:5" x14ac:dyDescent="0.25">
      <c r="E33" s="34"/>
    </row>
    <row r="34" spans="5:5" x14ac:dyDescent="0.25">
      <c r="E34" s="34"/>
    </row>
    <row r="35" spans="5:5" x14ac:dyDescent="0.25">
      <c r="E35" s="34"/>
    </row>
    <row r="36" spans="5:5" x14ac:dyDescent="0.25">
      <c r="E36" s="34"/>
    </row>
    <row r="37" spans="5:5" x14ac:dyDescent="0.25">
      <c r="E37" s="34"/>
    </row>
    <row r="38" spans="5:5" x14ac:dyDescent="0.25">
      <c r="E38" s="34"/>
    </row>
    <row r="39" spans="5:5" x14ac:dyDescent="0.25">
      <c r="E39" s="34"/>
    </row>
    <row r="40" spans="5:5" x14ac:dyDescent="0.25">
      <c r="E40" s="34"/>
    </row>
    <row r="41" spans="5:5" x14ac:dyDescent="0.25">
      <c r="E41" s="34"/>
    </row>
    <row r="42" spans="5:5" x14ac:dyDescent="0.25">
      <c r="E42" s="34"/>
    </row>
    <row r="43" spans="5:5" x14ac:dyDescent="0.25">
      <c r="E43" s="34"/>
    </row>
    <row r="44" spans="5:5" x14ac:dyDescent="0.25">
      <c r="E44" s="34"/>
    </row>
    <row r="45" spans="5:5" x14ac:dyDescent="0.25">
      <c r="E45" s="34"/>
    </row>
    <row r="46" spans="5:5" x14ac:dyDescent="0.25">
      <c r="E46" s="34"/>
    </row>
    <row r="47" spans="5:5" x14ac:dyDescent="0.25">
      <c r="E47" s="34"/>
    </row>
  </sheetData>
  <sheetProtection algorithmName="SHA-512" hashValue="ZIX/nn5eMtex9+KJhcng40919/JnJdZlYjJhQjN1ZgAVTqWXVDqdpAO6p5QHwfN549lhyjm7ScfAb8ed9X/84w==" saltValue="81KdSQnIxlAwj8MOcUP8hg==" spinCount="100000" sheet="1" objects="1" scenarios="1"/>
  <mergeCells count="16">
    <mergeCell ref="B2:F2"/>
    <mergeCell ref="C22:C23"/>
    <mergeCell ref="B24:C24"/>
    <mergeCell ref="A4:B4"/>
    <mergeCell ref="A5:B5"/>
    <mergeCell ref="A6:B6"/>
    <mergeCell ref="A10:A16"/>
    <mergeCell ref="B10:C10"/>
    <mergeCell ref="B11:C11"/>
    <mergeCell ref="C4:F4"/>
    <mergeCell ref="C5:F5"/>
    <mergeCell ref="C6:F6"/>
    <mergeCell ref="D10:D16"/>
    <mergeCell ref="B19:C19"/>
    <mergeCell ref="E10:F10"/>
    <mergeCell ref="E11:F11"/>
  </mergeCells>
  <conditionalFormatting sqref="C26">
    <cfRule type="cellIs" dxfId="9" priority="3" operator="greaterThan">
      <formula>90%</formula>
    </cfRule>
  </conditionalFormatting>
  <conditionalFormatting sqref="C27">
    <cfRule type="expression" dxfId="8" priority="2">
      <formula>C26&gt;90%</formula>
    </cfRule>
  </conditionalFormatting>
  <conditionalFormatting sqref="B27">
    <cfRule type="expression" dxfId="7" priority="1">
      <formula>B26&gt;90%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DFA51-22C0-461D-AE4F-EB4AAA46CC2B}">
  <sheetPr>
    <tabColor rgb="FFFFFF00"/>
  </sheetPr>
  <dimension ref="A2:AI50"/>
  <sheetViews>
    <sheetView topLeftCell="A16" zoomScale="70" zoomScaleNormal="70" workbookViewId="0">
      <selection activeCell="C61" sqref="C61"/>
    </sheetView>
  </sheetViews>
  <sheetFormatPr baseColWidth="10" defaultColWidth="9.140625" defaultRowHeight="15" x14ac:dyDescent="0.25"/>
  <cols>
    <col min="1" max="1" width="3.7109375" style="42" bestFit="1" customWidth="1"/>
    <col min="2" max="2" width="60.7109375" style="42" customWidth="1"/>
    <col min="3" max="3" width="60.85546875" style="42" customWidth="1"/>
    <col min="4" max="4" width="6.5703125" style="42" bestFit="1" customWidth="1"/>
    <col min="5" max="5" width="60.85546875" style="42" customWidth="1"/>
    <col min="6" max="6" width="6.5703125" style="42" bestFit="1" customWidth="1"/>
    <col min="7" max="7" width="61" style="42" customWidth="1"/>
    <col min="8" max="8" width="3.42578125" style="42" customWidth="1"/>
    <col min="9" max="9" width="56.28515625" style="42" customWidth="1"/>
    <col min="10" max="10" width="34.140625" style="42" customWidth="1"/>
    <col min="11" max="11" width="9.28515625" style="42" bestFit="1" customWidth="1"/>
    <col min="12" max="13" width="11.5703125" style="42" bestFit="1" customWidth="1"/>
    <col min="14" max="17" width="10.7109375" style="42" bestFit="1" customWidth="1"/>
    <col min="18" max="18" width="9.140625" style="42"/>
    <col min="19" max="19" width="9.28515625" style="42" bestFit="1" customWidth="1"/>
    <col min="20" max="21" width="11.5703125" style="42" bestFit="1" customWidth="1"/>
    <col min="22" max="22" width="11.42578125" style="42" bestFit="1" customWidth="1"/>
    <col min="23" max="25" width="10.7109375" style="42" bestFit="1" customWidth="1"/>
    <col min="26" max="26" width="9.140625" style="42"/>
    <col min="27" max="27" width="9.28515625" style="42" bestFit="1" customWidth="1"/>
    <col min="28" max="29" width="11.5703125" style="42" bestFit="1" customWidth="1"/>
    <col min="30" max="30" width="11.42578125" style="42" bestFit="1" customWidth="1"/>
    <col min="31" max="33" width="10.7109375" style="42" bestFit="1" customWidth="1"/>
    <col min="34" max="16384" width="9.140625" style="42"/>
  </cols>
  <sheetData>
    <row r="2" spans="1:35" ht="23.25" x14ac:dyDescent="0.35">
      <c r="B2" s="128" t="s">
        <v>27</v>
      </c>
      <c r="C2" s="128"/>
      <c r="D2" s="128"/>
      <c r="E2" s="128"/>
      <c r="F2" s="128"/>
      <c r="G2" s="128"/>
      <c r="H2" s="128"/>
      <c r="I2" s="128"/>
      <c r="J2" s="128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</row>
    <row r="3" spans="1:35" x14ac:dyDescent="0.25"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</row>
    <row r="4" spans="1:35" x14ac:dyDescent="0.25">
      <c r="A4" s="129" t="s">
        <v>0</v>
      </c>
      <c r="B4" s="130"/>
      <c r="C4" s="103"/>
      <c r="D4" s="103"/>
      <c r="E4" s="103"/>
      <c r="F4" s="103"/>
      <c r="G4" s="103"/>
      <c r="H4" s="104"/>
      <c r="I4" s="104"/>
      <c r="J4" s="104"/>
      <c r="K4" s="88"/>
      <c r="L4" s="88" t="s">
        <v>31</v>
      </c>
      <c r="M4" s="88" t="s">
        <v>46</v>
      </c>
      <c r="N4" s="88" t="s">
        <v>48</v>
      </c>
      <c r="O4" s="88" t="s">
        <v>45</v>
      </c>
      <c r="P4" s="88" t="s">
        <v>44</v>
      </c>
      <c r="Q4" s="88" t="s">
        <v>49</v>
      </c>
      <c r="R4" s="90"/>
      <c r="S4" s="88"/>
      <c r="T4" s="88" t="s">
        <v>31</v>
      </c>
      <c r="U4" s="88" t="s">
        <v>46</v>
      </c>
      <c r="V4" s="88" t="s">
        <v>48</v>
      </c>
      <c r="W4" s="88" t="s">
        <v>45</v>
      </c>
      <c r="X4" s="88" t="s">
        <v>44</v>
      </c>
      <c r="Y4" s="88" t="s">
        <v>49</v>
      </c>
      <c r="Z4" s="90"/>
      <c r="AA4" s="88"/>
      <c r="AB4" s="88" t="s">
        <v>31</v>
      </c>
      <c r="AC4" s="88" t="s">
        <v>46</v>
      </c>
      <c r="AD4" s="88" t="s">
        <v>48</v>
      </c>
      <c r="AE4" s="88" t="s">
        <v>45</v>
      </c>
      <c r="AF4" s="88" t="s">
        <v>44</v>
      </c>
      <c r="AG4" s="88" t="s">
        <v>49</v>
      </c>
      <c r="AH4" s="90"/>
      <c r="AI4" s="90"/>
    </row>
    <row r="5" spans="1:35" x14ac:dyDescent="0.25">
      <c r="A5" s="129" t="s">
        <v>1</v>
      </c>
      <c r="B5" s="130"/>
      <c r="C5" s="103"/>
      <c r="D5" s="103"/>
      <c r="E5" s="103"/>
      <c r="F5" s="103"/>
      <c r="G5" s="103"/>
      <c r="H5" s="104"/>
      <c r="I5" s="104"/>
      <c r="J5" s="104"/>
      <c r="K5" s="88">
        <v>2019</v>
      </c>
      <c r="L5" s="89">
        <f>C19</f>
        <v>0</v>
      </c>
      <c r="M5" s="88"/>
      <c r="N5" s="88"/>
      <c r="O5" s="88"/>
      <c r="P5" s="88"/>
      <c r="Q5" s="88"/>
      <c r="R5" s="90"/>
      <c r="S5" s="88">
        <v>2019</v>
      </c>
      <c r="T5" s="89">
        <f>E19</f>
        <v>0</v>
      </c>
      <c r="U5" s="88"/>
      <c r="V5" s="88"/>
      <c r="W5" s="88"/>
      <c r="X5" s="88"/>
      <c r="Y5" s="88"/>
      <c r="Z5" s="90"/>
      <c r="AA5" s="88">
        <v>2019</v>
      </c>
      <c r="AB5" s="89">
        <f>G19</f>
        <v>0</v>
      </c>
      <c r="AC5" s="88"/>
      <c r="AD5" s="88"/>
      <c r="AE5" s="88"/>
      <c r="AF5" s="88"/>
      <c r="AG5" s="88"/>
      <c r="AH5" s="90"/>
      <c r="AI5" s="90"/>
    </row>
    <row r="6" spans="1:35" x14ac:dyDescent="0.25">
      <c r="A6" s="129" t="s">
        <v>2</v>
      </c>
      <c r="B6" s="130"/>
      <c r="C6" s="103"/>
      <c r="D6" s="103"/>
      <c r="E6" s="103"/>
      <c r="F6" s="103"/>
      <c r="G6" s="103"/>
      <c r="H6" s="104"/>
      <c r="I6" s="104"/>
      <c r="J6" s="104"/>
      <c r="K6" s="88" t="s">
        <v>47</v>
      </c>
      <c r="L6" s="88"/>
      <c r="M6" s="89">
        <f>L5*0.9</f>
        <v>0</v>
      </c>
      <c r="N6" s="88"/>
      <c r="O6" s="88"/>
      <c r="P6" s="88"/>
      <c r="Q6" s="88"/>
      <c r="R6" s="90"/>
      <c r="S6" s="88" t="s">
        <v>47</v>
      </c>
      <c r="T6" s="88"/>
      <c r="U6" s="89">
        <f>T5*0.9</f>
        <v>0</v>
      </c>
      <c r="V6" s="88"/>
      <c r="W6" s="88"/>
      <c r="X6" s="88"/>
      <c r="Y6" s="88"/>
      <c r="Z6" s="90"/>
      <c r="AA6" s="88" t="s">
        <v>47</v>
      </c>
      <c r="AB6" s="88"/>
      <c r="AC6" s="89">
        <f>AB5*0.9</f>
        <v>0</v>
      </c>
      <c r="AD6" s="88"/>
      <c r="AE6" s="88"/>
      <c r="AF6" s="88"/>
      <c r="AG6" s="88"/>
      <c r="AH6" s="90"/>
      <c r="AI6" s="90"/>
    </row>
    <row r="7" spans="1:35" x14ac:dyDescent="0.25">
      <c r="A7" s="43"/>
      <c r="B7" s="44"/>
      <c r="C7" s="44"/>
      <c r="D7" s="44"/>
      <c r="E7" s="44"/>
      <c r="F7" s="44"/>
      <c r="G7" s="44"/>
      <c r="H7" s="44"/>
      <c r="I7" s="44"/>
      <c r="J7" s="44"/>
      <c r="K7" s="88">
        <v>2021</v>
      </c>
      <c r="L7" s="88"/>
      <c r="M7" s="88"/>
      <c r="N7" s="89">
        <f>J19</f>
        <v>0</v>
      </c>
      <c r="O7" s="89">
        <f>C25</f>
        <v>0</v>
      </c>
      <c r="P7" s="89" t="e">
        <f>C32</f>
        <v>#DIV/0!</v>
      </c>
      <c r="Q7" s="89">
        <f>C34</f>
        <v>0</v>
      </c>
      <c r="R7" s="90"/>
      <c r="S7" s="88">
        <v>2021</v>
      </c>
      <c r="T7" s="88"/>
      <c r="U7" s="88"/>
      <c r="V7" s="89">
        <f>J19</f>
        <v>0</v>
      </c>
      <c r="W7" s="89">
        <f>E25</f>
        <v>0</v>
      </c>
      <c r="X7" s="89" t="e">
        <f>E32</f>
        <v>#DIV/0!</v>
      </c>
      <c r="Y7" s="89">
        <f>E34</f>
        <v>0</v>
      </c>
      <c r="Z7" s="90"/>
      <c r="AA7" s="88">
        <v>2021</v>
      </c>
      <c r="AB7" s="88"/>
      <c r="AC7" s="88"/>
      <c r="AD7" s="89">
        <f>J19</f>
        <v>0</v>
      </c>
      <c r="AE7" s="89">
        <f>G25</f>
        <v>0</v>
      </c>
      <c r="AF7" s="89" t="e">
        <f>G32</f>
        <v>#DIV/0!</v>
      </c>
      <c r="AG7" s="89">
        <f>G34</f>
        <v>0</v>
      </c>
      <c r="AH7" s="90"/>
      <c r="AI7" s="90"/>
    </row>
    <row r="8" spans="1:35" ht="18.75" x14ac:dyDescent="0.3">
      <c r="A8" s="45"/>
      <c r="B8" s="46" t="s">
        <v>28</v>
      </c>
      <c r="C8" s="47" t="s">
        <v>30</v>
      </c>
      <c r="D8" s="44"/>
      <c r="E8" s="44"/>
      <c r="F8" s="44"/>
      <c r="G8" s="44"/>
      <c r="H8" s="44"/>
      <c r="I8" s="44"/>
      <c r="J8" s="44"/>
      <c r="K8" s="88" t="s">
        <v>13</v>
      </c>
      <c r="L8" s="88"/>
      <c r="M8" s="88"/>
      <c r="N8" s="88"/>
      <c r="O8" s="88"/>
      <c r="P8" s="90"/>
      <c r="Q8" s="90"/>
      <c r="R8" s="90"/>
      <c r="S8" s="88" t="s">
        <v>13</v>
      </c>
      <c r="T8" s="88"/>
      <c r="U8" s="88"/>
      <c r="V8" s="88"/>
      <c r="W8" s="88"/>
      <c r="X8" s="90"/>
      <c r="Y8" s="90"/>
      <c r="Z8" s="90"/>
      <c r="AA8" s="88" t="s">
        <v>13</v>
      </c>
      <c r="AB8" s="88"/>
      <c r="AC8" s="88"/>
      <c r="AD8" s="88"/>
      <c r="AE8" s="88"/>
      <c r="AF8" s="90"/>
      <c r="AG8" s="90"/>
      <c r="AH8" s="90"/>
      <c r="AI8" s="90"/>
    </row>
    <row r="9" spans="1:35" ht="18.75" x14ac:dyDescent="0.3">
      <c r="A9" s="45"/>
      <c r="B9" s="46" t="s">
        <v>32</v>
      </c>
      <c r="C9" s="85" t="s">
        <v>35</v>
      </c>
      <c r="D9" s="48" t="s">
        <v>38</v>
      </c>
      <c r="E9" s="86" t="s">
        <v>36</v>
      </c>
      <c r="F9" s="48" t="s">
        <v>38</v>
      </c>
      <c r="G9" s="87" t="s">
        <v>37</v>
      </c>
      <c r="H9" s="44"/>
      <c r="I9" s="44"/>
      <c r="J9" s="44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</row>
    <row r="10" spans="1:35" x14ac:dyDescent="0.25">
      <c r="A10" s="49"/>
      <c r="B10" s="44"/>
      <c r="C10" s="44"/>
      <c r="D10" s="44"/>
      <c r="E10" s="44"/>
      <c r="F10" s="44"/>
      <c r="G10" s="44"/>
      <c r="H10" s="44"/>
      <c r="I10" s="44"/>
      <c r="J10" s="44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</row>
    <row r="11" spans="1:35" ht="15" customHeight="1" x14ac:dyDescent="0.25">
      <c r="A11" s="120"/>
      <c r="B11" s="131" t="s">
        <v>31</v>
      </c>
      <c r="C11" s="132"/>
      <c r="D11" s="132"/>
      <c r="E11" s="132"/>
      <c r="F11" s="132"/>
      <c r="G11" s="133"/>
      <c r="H11" s="121"/>
      <c r="I11" s="124" t="s">
        <v>17</v>
      </c>
      <c r="J11" s="125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</row>
    <row r="12" spans="1:35" ht="60" x14ac:dyDescent="0.25">
      <c r="A12" s="120"/>
      <c r="B12" s="50" t="s">
        <v>3</v>
      </c>
      <c r="C12" s="51" t="s">
        <v>41</v>
      </c>
      <c r="D12" s="134"/>
      <c r="E12" s="51" t="s">
        <v>39</v>
      </c>
      <c r="F12" s="134"/>
      <c r="G12" s="51" t="s">
        <v>40</v>
      </c>
      <c r="H12" s="122"/>
      <c r="I12" s="126" t="s">
        <v>3</v>
      </c>
      <c r="J12" s="127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</row>
    <row r="13" spans="1:35" x14ac:dyDescent="0.25">
      <c r="A13" s="120"/>
      <c r="B13" s="52" t="s">
        <v>34</v>
      </c>
      <c r="C13" s="41">
        <v>12</v>
      </c>
      <c r="D13" s="135"/>
      <c r="E13" s="137"/>
      <c r="F13" s="135"/>
      <c r="G13" s="137"/>
      <c r="H13" s="122"/>
      <c r="I13" s="53"/>
      <c r="J13" s="53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</row>
    <row r="14" spans="1:35" x14ac:dyDescent="0.25">
      <c r="A14" s="120"/>
      <c r="B14" s="50"/>
      <c r="C14" s="50"/>
      <c r="D14" s="135"/>
      <c r="E14" s="138"/>
      <c r="F14" s="135"/>
      <c r="G14" s="138"/>
      <c r="H14" s="122"/>
      <c r="I14" s="53"/>
      <c r="J14" s="53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</row>
    <row r="15" spans="1:35" x14ac:dyDescent="0.25">
      <c r="A15" s="120"/>
      <c r="B15" s="52" t="s">
        <v>43</v>
      </c>
      <c r="C15" s="29">
        <v>0</v>
      </c>
      <c r="D15" s="135"/>
      <c r="E15" s="29">
        <v>0</v>
      </c>
      <c r="F15" s="135"/>
      <c r="G15" s="29">
        <v>0</v>
      </c>
      <c r="H15" s="122"/>
      <c r="I15" s="52" t="s">
        <v>43</v>
      </c>
      <c r="J15" s="29">
        <v>0</v>
      </c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</row>
    <row r="16" spans="1:35" x14ac:dyDescent="0.25">
      <c r="A16" s="120"/>
      <c r="B16" s="52" t="s">
        <v>19</v>
      </c>
      <c r="C16" s="29">
        <v>0</v>
      </c>
      <c r="D16" s="135"/>
      <c r="E16" s="29">
        <v>0</v>
      </c>
      <c r="F16" s="135"/>
      <c r="G16" s="29">
        <v>0</v>
      </c>
      <c r="H16" s="122"/>
      <c r="I16" s="52" t="s">
        <v>19</v>
      </c>
      <c r="J16" s="29">
        <v>0</v>
      </c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</row>
    <row r="17" spans="1:35" x14ac:dyDescent="0.25">
      <c r="A17" s="120"/>
      <c r="B17" s="52" t="s">
        <v>20</v>
      </c>
      <c r="C17" s="30">
        <v>0</v>
      </c>
      <c r="D17" s="135"/>
      <c r="E17" s="30">
        <v>0</v>
      </c>
      <c r="F17" s="135"/>
      <c r="G17" s="30">
        <v>0</v>
      </c>
      <c r="H17" s="122"/>
      <c r="I17" s="52" t="s">
        <v>20</v>
      </c>
      <c r="J17" s="30">
        <v>0</v>
      </c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</row>
    <row r="18" spans="1:35" ht="18.75" x14ac:dyDescent="0.25">
      <c r="A18" s="120"/>
      <c r="B18" s="54" t="s">
        <v>33</v>
      </c>
      <c r="C18" s="55">
        <f>SUM(C15:C17)</f>
        <v>0</v>
      </c>
      <c r="D18" s="135"/>
      <c r="E18" s="55">
        <f>SUM(E15:E17)</f>
        <v>0</v>
      </c>
      <c r="F18" s="135"/>
      <c r="G18" s="55">
        <f>SUM(G15:G17)</f>
        <v>0</v>
      </c>
      <c r="H18" s="122"/>
      <c r="I18" s="56"/>
      <c r="J18" s="57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</row>
    <row r="19" spans="1:35" ht="15.75" x14ac:dyDescent="0.25">
      <c r="A19" s="120"/>
      <c r="B19" s="58" t="s">
        <v>4</v>
      </c>
      <c r="C19" s="59">
        <f>(C18/C13)*6</f>
        <v>0</v>
      </c>
      <c r="D19" s="136"/>
      <c r="E19" s="59">
        <f>(E18/2)*6</f>
        <v>0</v>
      </c>
      <c r="F19" s="136"/>
      <c r="G19" s="59">
        <f>(G18/3)*6</f>
        <v>0</v>
      </c>
      <c r="H19" s="123"/>
      <c r="I19" s="60" t="s">
        <v>6</v>
      </c>
      <c r="J19" s="61">
        <f>SUM(J15:J17)</f>
        <v>0</v>
      </c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</row>
    <row r="20" spans="1:35" x14ac:dyDescent="0.25"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</row>
    <row r="21" spans="1:35" x14ac:dyDescent="0.25"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</row>
    <row r="22" spans="1:35" ht="18.75" x14ac:dyDescent="0.25">
      <c r="A22" s="62"/>
      <c r="B22" s="112" t="s">
        <v>14</v>
      </c>
      <c r="C22" s="113"/>
      <c r="D22" s="113"/>
      <c r="E22" s="114"/>
      <c r="F22" s="114"/>
      <c r="G22" s="115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</row>
    <row r="23" spans="1:35" x14ac:dyDescent="0.25">
      <c r="A23" s="63"/>
      <c r="B23" s="64" t="s">
        <v>42</v>
      </c>
      <c r="C23" s="65">
        <f>C19-J19</f>
        <v>0</v>
      </c>
      <c r="D23" s="116"/>
      <c r="E23" s="65">
        <f>E19-J19</f>
        <v>0</v>
      </c>
      <c r="F23" s="116"/>
      <c r="G23" s="65">
        <f>G19-J19</f>
        <v>0</v>
      </c>
      <c r="I23" s="42" t="s">
        <v>26</v>
      </c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</row>
    <row r="24" spans="1:35" x14ac:dyDescent="0.25">
      <c r="A24" s="63"/>
      <c r="B24" s="66" t="s">
        <v>10</v>
      </c>
      <c r="C24" s="67" t="e">
        <f>100%-J19/C19</f>
        <v>#DIV/0!</v>
      </c>
      <c r="D24" s="117"/>
      <c r="E24" s="67" t="e">
        <f>100%-J19/E19</f>
        <v>#DIV/0!</v>
      </c>
      <c r="F24" s="117"/>
      <c r="G24" s="67" t="e">
        <f>100%-J19/G19</f>
        <v>#DIV/0!</v>
      </c>
      <c r="I24" s="68" t="s">
        <v>22</v>
      </c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</row>
    <row r="25" spans="1:35" ht="15" customHeight="1" x14ac:dyDescent="0.25">
      <c r="A25" s="63"/>
      <c r="B25" s="66" t="s">
        <v>7</v>
      </c>
      <c r="C25" s="110">
        <f>IF(C19/2&gt;7500,7500,C19/2)</f>
        <v>0</v>
      </c>
      <c r="D25" s="117"/>
      <c r="E25" s="110">
        <f>IF(E19/2&gt;7500,7500,E19/2)</f>
        <v>0</v>
      </c>
      <c r="F25" s="117"/>
      <c r="G25" s="110">
        <f>IF(G19/2&gt;7500,7500,G19/2)</f>
        <v>0</v>
      </c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</row>
    <row r="26" spans="1:35" ht="15" customHeight="1" x14ac:dyDescent="0.25">
      <c r="A26" s="63"/>
      <c r="B26" s="69" t="s">
        <v>5</v>
      </c>
      <c r="C26" s="111"/>
      <c r="D26" s="118"/>
      <c r="E26" s="111"/>
      <c r="F26" s="118"/>
      <c r="G26" s="111"/>
      <c r="I26" s="42" t="s">
        <v>23</v>
      </c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</row>
    <row r="27" spans="1:35" ht="18.75" x14ac:dyDescent="0.25">
      <c r="A27" s="63"/>
      <c r="B27" s="112" t="s">
        <v>13</v>
      </c>
      <c r="C27" s="113"/>
      <c r="D27" s="113"/>
      <c r="E27" s="114"/>
      <c r="F27" s="114"/>
      <c r="G27" s="115"/>
      <c r="I27" s="42" t="s">
        <v>24</v>
      </c>
    </row>
    <row r="28" spans="1:35" x14ac:dyDescent="0.25">
      <c r="A28" s="63"/>
      <c r="B28" s="70" t="s">
        <v>11</v>
      </c>
      <c r="C28" s="71">
        <f>J19+C25</f>
        <v>0</v>
      </c>
      <c r="D28" s="119"/>
      <c r="E28" s="71">
        <f>J19+E25</f>
        <v>0</v>
      </c>
      <c r="F28" s="119"/>
      <c r="G28" s="71">
        <f>J19+G25</f>
        <v>0</v>
      </c>
    </row>
    <row r="29" spans="1:35" x14ac:dyDescent="0.25">
      <c r="A29" s="63"/>
      <c r="B29" s="70" t="s">
        <v>12</v>
      </c>
      <c r="C29" s="72" t="e">
        <f>C28/C19</f>
        <v>#DIV/0!</v>
      </c>
      <c r="D29" s="117"/>
      <c r="E29" s="72" t="e">
        <f>E28/E19</f>
        <v>#DIV/0!</v>
      </c>
      <c r="F29" s="117"/>
      <c r="G29" s="72" t="e">
        <f>G28/G19</f>
        <v>#DIV/0!</v>
      </c>
      <c r="H29" s="73"/>
      <c r="I29" s="74"/>
    </row>
    <row r="30" spans="1:35" x14ac:dyDescent="0.25">
      <c r="A30" s="63"/>
      <c r="B30" s="75" t="e">
        <f>IF(C28/C19*100&gt;90.0001,"90% des Referenzumsatzes sind:","")</f>
        <v>#DIV/0!</v>
      </c>
      <c r="C30" s="71" t="e">
        <f>IF(C28/C19*100&gt;90.0001,C19*0.9,"")</f>
        <v>#DIV/0!</v>
      </c>
      <c r="D30" s="117"/>
      <c r="E30" s="71" t="e">
        <f>IF(E28/E19*100&gt;90.0001,E19*0.9,"")</f>
        <v>#DIV/0!</v>
      </c>
      <c r="F30" s="117"/>
      <c r="G30" s="71" t="e">
        <f>IF(G28/G19*100&gt;90.0001,G19*0.9,"")</f>
        <v>#DIV/0!</v>
      </c>
      <c r="I30" s="74"/>
    </row>
    <row r="31" spans="1:35" x14ac:dyDescent="0.25">
      <c r="A31" s="63"/>
      <c r="B31" s="76"/>
      <c r="C31" s="77"/>
      <c r="D31" s="117"/>
      <c r="E31" s="77"/>
      <c r="F31" s="117"/>
      <c r="G31" s="77"/>
      <c r="I31" s="74"/>
    </row>
    <row r="32" spans="1:35" ht="30" x14ac:dyDescent="0.25">
      <c r="A32" s="63"/>
      <c r="B32" s="78" t="s">
        <v>21</v>
      </c>
      <c r="C32" s="79" t="e">
        <f>IF(AND(C29&gt;0.9,(C28-C19*0.9)&gt;=250),IF(C28-C19*0.9&gt;C25,C25,C28-C19*0.9),0)</f>
        <v>#DIV/0!</v>
      </c>
      <c r="D32" s="117"/>
      <c r="E32" s="79" t="e">
        <f>IF(AND(E29&gt;0.9,(E28-E19*0.9)&gt;=250),IF(E28-E19*0.9&gt;E25,E25,E28-E19*0.9),0)</f>
        <v>#DIV/0!</v>
      </c>
      <c r="F32" s="117"/>
      <c r="G32" s="79" t="e">
        <f>IF(AND(G29&gt;0.9,(G28-G19*0.9)&gt;=250),IF(G28-G19*0.9&gt;G25,G25,G28-G19*0.9),0)</f>
        <v>#DIV/0!</v>
      </c>
      <c r="I32" s="74"/>
    </row>
    <row r="33" spans="1:10" x14ac:dyDescent="0.25">
      <c r="A33" s="63"/>
      <c r="B33" s="78" t="s">
        <v>18</v>
      </c>
      <c r="C33" s="80" t="e">
        <f>C32/C19</f>
        <v>#DIV/0!</v>
      </c>
      <c r="D33" s="117"/>
      <c r="E33" s="80" t="e">
        <f>E32/E19</f>
        <v>#DIV/0!</v>
      </c>
      <c r="F33" s="117"/>
      <c r="G33" s="80" t="e">
        <f>G32/G19</f>
        <v>#DIV/0!</v>
      </c>
      <c r="I33" s="74"/>
    </row>
    <row r="34" spans="1:10" x14ac:dyDescent="0.25">
      <c r="A34" s="63"/>
      <c r="B34" s="81" t="s">
        <v>8</v>
      </c>
      <c r="C34" s="82">
        <f>IF(J19+0.01&gt;C19*0.9,0,IF(C32&gt;=250,(C25-C32),C25))</f>
        <v>0</v>
      </c>
      <c r="D34" s="117"/>
      <c r="E34" s="82">
        <f>IF(J19+0.01&gt;E19*0.9,0,IF(E32&gt;=250,(E25-E32),E25))</f>
        <v>0</v>
      </c>
      <c r="F34" s="117"/>
      <c r="G34" s="82">
        <f>IF(J19+0.01&gt;G19*0.9,0,IF(G32&gt;=250,(G25-G32),G25))</f>
        <v>0</v>
      </c>
      <c r="I34" s="74"/>
    </row>
    <row r="35" spans="1:10" x14ac:dyDescent="0.25">
      <c r="A35" s="83"/>
      <c r="B35" s="81" t="s">
        <v>9</v>
      </c>
      <c r="C35" s="82">
        <f>C34/6</f>
        <v>0</v>
      </c>
      <c r="D35" s="118"/>
      <c r="E35" s="82">
        <f>E34/6</f>
        <v>0</v>
      </c>
      <c r="F35" s="118"/>
      <c r="G35" s="82">
        <f>G34/6</f>
        <v>0</v>
      </c>
      <c r="I35" s="74"/>
      <c r="J35" s="84" t="s">
        <v>25</v>
      </c>
    </row>
    <row r="36" spans="1:10" x14ac:dyDescent="0.25">
      <c r="I36" s="74"/>
    </row>
    <row r="37" spans="1:10" x14ac:dyDescent="0.25">
      <c r="I37" s="74"/>
    </row>
    <row r="38" spans="1:10" x14ac:dyDescent="0.25">
      <c r="I38" s="74"/>
    </row>
    <row r="39" spans="1:10" x14ac:dyDescent="0.25">
      <c r="I39" s="74"/>
    </row>
    <row r="40" spans="1:10" x14ac:dyDescent="0.25">
      <c r="I40" s="74"/>
    </row>
    <row r="41" spans="1:10" x14ac:dyDescent="0.25">
      <c r="I41" s="74"/>
    </row>
    <row r="42" spans="1:10" x14ac:dyDescent="0.25">
      <c r="I42" s="74"/>
    </row>
    <row r="43" spans="1:10" x14ac:dyDescent="0.25">
      <c r="I43" s="74"/>
    </row>
    <row r="44" spans="1:10" x14ac:dyDescent="0.25">
      <c r="I44" s="74"/>
    </row>
    <row r="45" spans="1:10" x14ac:dyDescent="0.25">
      <c r="I45" s="74"/>
    </row>
    <row r="46" spans="1:10" x14ac:dyDescent="0.25">
      <c r="I46" s="74"/>
    </row>
    <row r="47" spans="1:10" x14ac:dyDescent="0.25">
      <c r="I47" s="74"/>
    </row>
    <row r="48" spans="1:10" x14ac:dyDescent="0.25">
      <c r="I48" s="74"/>
    </row>
    <row r="49" spans="9:9" x14ac:dyDescent="0.25">
      <c r="I49" s="74"/>
    </row>
    <row r="50" spans="9:9" x14ac:dyDescent="0.25">
      <c r="I50" s="74"/>
    </row>
  </sheetData>
  <sheetProtection algorithmName="SHA-512" hashValue="+PF6q9QeEKAe10TCE+g3BizuvtPcE1gtsf4tXHgIs+3F4x6xBS9xTUNUqX8rWX9w6UBgYmx7ow7z/WzZWpckuA==" saltValue="cogRRYQ7GBiaUjzZt6Cszw==" spinCount="100000" sheet="1" objects="1" scenarios="1"/>
  <mergeCells count="25">
    <mergeCell ref="A11:A19"/>
    <mergeCell ref="H11:H19"/>
    <mergeCell ref="I11:J11"/>
    <mergeCell ref="I12:J12"/>
    <mergeCell ref="B2:J2"/>
    <mergeCell ref="A4:B4"/>
    <mergeCell ref="C4:J4"/>
    <mergeCell ref="A5:B5"/>
    <mergeCell ref="C5:J5"/>
    <mergeCell ref="A6:B6"/>
    <mergeCell ref="C6:J6"/>
    <mergeCell ref="B11:G11"/>
    <mergeCell ref="D12:D19"/>
    <mergeCell ref="F12:F19"/>
    <mergeCell ref="E13:E14"/>
    <mergeCell ref="G13:G14"/>
    <mergeCell ref="G25:G26"/>
    <mergeCell ref="B22:G22"/>
    <mergeCell ref="B27:G27"/>
    <mergeCell ref="D23:D26"/>
    <mergeCell ref="D28:D35"/>
    <mergeCell ref="F28:F35"/>
    <mergeCell ref="F23:F26"/>
    <mergeCell ref="C25:C26"/>
    <mergeCell ref="E25:E26"/>
  </mergeCells>
  <conditionalFormatting sqref="C29">
    <cfRule type="cellIs" dxfId="6" priority="7" operator="greaterThan">
      <formula>90%</formula>
    </cfRule>
  </conditionalFormatting>
  <conditionalFormatting sqref="C30">
    <cfRule type="expression" dxfId="5" priority="6">
      <formula>C29&gt;90%</formula>
    </cfRule>
  </conditionalFormatting>
  <conditionalFormatting sqref="B30">
    <cfRule type="expression" dxfId="4" priority="5">
      <formula>B29&gt;90%</formula>
    </cfRule>
  </conditionalFormatting>
  <conditionalFormatting sqref="G30">
    <cfRule type="expression" dxfId="3" priority="1">
      <formula>G29&gt;90%</formula>
    </cfRule>
  </conditionalFormatting>
  <conditionalFormatting sqref="E29">
    <cfRule type="cellIs" dxfId="2" priority="4" operator="greaterThan">
      <formula>90%</formula>
    </cfRule>
  </conditionalFormatting>
  <conditionalFormatting sqref="E30">
    <cfRule type="expression" dxfId="1" priority="3">
      <formula>E29&gt;90%</formula>
    </cfRule>
  </conditionalFormatting>
  <conditionalFormatting sqref="G29">
    <cfRule type="cellIs" dxfId="0" priority="2" operator="greaterThan">
      <formula>90%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Neustarthilfe Standard</vt:lpstr>
      <vt:lpstr>Neustarthilfe Gründer</vt:lpstr>
    </vt:vector>
  </TitlesOfParts>
  <Company>ISDV e.V.</Company>
  <LinksUpToDate>false</LinksUpToDate>
  <SharedDoc>false</SharedDoc>
  <HyperlinkBase>PCqQ.-/78a)K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Neustarthilfe</dc:subject>
  <dc:creator>André Stock</dc:creator>
  <cp:lastModifiedBy>André Stock</cp:lastModifiedBy>
  <dcterms:created xsi:type="dcterms:W3CDTF">2015-06-05T18:19:34Z</dcterms:created>
  <dcterms:modified xsi:type="dcterms:W3CDTF">2021-03-01T22:38:09Z</dcterms:modified>
</cp:coreProperties>
</file>